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08" windowWidth="14568" windowHeight="7332" activeTab="0"/>
  </bookViews>
  <sheets>
    <sheet name="Feuil1" sheetId="1" r:id="rId1"/>
    <sheet name="Feuil2" sheetId="2" r:id="rId2"/>
    <sheet name="Feuil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<sst xmlns="http://schemas.openxmlformats.org/spreadsheetml/2006/main" count="127" uniqueCount="102">
  <si>
    <t>Nom</t>
  </si>
  <si>
    <t>Adresse</t>
  </si>
  <si>
    <t>Jours</t>
  </si>
  <si>
    <t>EMPLOYEUR :</t>
  </si>
  <si>
    <t>N° pajemploi</t>
  </si>
  <si>
    <t>N° SS</t>
  </si>
  <si>
    <t>SALARIE :</t>
  </si>
  <si>
    <t>Montant</t>
  </si>
  <si>
    <t>:</t>
  </si>
  <si>
    <t>au</t>
  </si>
  <si>
    <t>Total</t>
  </si>
  <si>
    <t>Taux</t>
  </si>
  <si>
    <t>Salaire</t>
  </si>
  <si>
    <t>C.S.G. déductible</t>
  </si>
  <si>
    <t>A</t>
  </si>
  <si>
    <t>B</t>
  </si>
  <si>
    <t>C</t>
  </si>
  <si>
    <t>+</t>
  </si>
  <si>
    <t>D</t>
  </si>
  <si>
    <t>Total des retenues</t>
  </si>
  <si>
    <t>=</t>
  </si>
  <si>
    <t>E</t>
  </si>
  <si>
    <t>F</t>
  </si>
  <si>
    <t>G</t>
  </si>
  <si>
    <t>Retraite complémentaire</t>
  </si>
  <si>
    <t>A.G.F.F.</t>
  </si>
  <si>
    <t>Total des indemnités</t>
  </si>
  <si>
    <t>Fait le :</t>
  </si>
  <si>
    <t>à :</t>
  </si>
  <si>
    <t>Signature :</t>
  </si>
  <si>
    <t>Bulletin à conserver sans limitation de durée</t>
  </si>
  <si>
    <t>-</t>
  </si>
  <si>
    <t xml:space="preserve">congés payés </t>
  </si>
  <si>
    <t>du</t>
  </si>
  <si>
    <t xml:space="preserve">Indemnités </t>
  </si>
  <si>
    <t>Retenues salariales</t>
  </si>
  <si>
    <t>période du :</t>
  </si>
  <si>
    <t xml:space="preserve">FICHE DE SALAIRE </t>
  </si>
  <si>
    <t>total</t>
  </si>
  <si>
    <t>Heures complémentaires et supplémentaires</t>
  </si>
  <si>
    <t>Ircem prévoyance</t>
  </si>
  <si>
    <t>Salaire mensuel Brut</t>
  </si>
  <si>
    <t>Taux horaire</t>
  </si>
  <si>
    <t>Assiette 100%</t>
  </si>
  <si>
    <t>Salaire de base mensualisé</t>
  </si>
  <si>
    <t>nombre de jours dans le mois</t>
  </si>
  <si>
    <t>Assiette 98,25%</t>
  </si>
  <si>
    <t>H</t>
  </si>
  <si>
    <t xml:space="preserve">                  Salaire brut = E</t>
  </si>
  <si>
    <t>I</t>
  </si>
  <si>
    <t>Prénom</t>
  </si>
  <si>
    <t>Fonction</t>
  </si>
  <si>
    <t>Droit au DIF</t>
  </si>
  <si>
    <t>h</t>
  </si>
  <si>
    <t>J</t>
  </si>
  <si>
    <r>
      <t xml:space="preserve">Salaire net imposable  </t>
    </r>
    <r>
      <rPr>
        <sz val="8"/>
        <rFont val="Arial"/>
        <family val="2"/>
      </rPr>
      <t>H + F</t>
    </r>
  </si>
  <si>
    <r>
      <t>Salaire net à payer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E - G</t>
    </r>
  </si>
  <si>
    <r>
      <t xml:space="preserve">Montant net à payer   </t>
    </r>
    <r>
      <rPr>
        <sz val="8"/>
        <rFont val="Arial"/>
        <family val="2"/>
      </rPr>
      <t>H + I (+ J)</t>
    </r>
  </si>
  <si>
    <r>
      <t xml:space="preserve">Salaire Brut    </t>
    </r>
    <r>
      <rPr>
        <sz val="8"/>
        <rFont val="Arial"/>
        <family val="2"/>
      </rPr>
      <t>A+B+C+D</t>
    </r>
  </si>
  <si>
    <r>
      <t xml:space="preserve"> </t>
    </r>
    <r>
      <rPr>
        <sz val="8"/>
        <rFont val="Arial"/>
        <family val="2"/>
      </rPr>
      <t>[A+B+C] x 10 %</t>
    </r>
  </si>
  <si>
    <t>reporter ci-contre le montant des congés :</t>
  </si>
  <si>
    <r>
      <t>déduction pour absence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(indiquer le taux horaire si différent)</t>
    </r>
  </si>
  <si>
    <r>
      <t>Indemnités de précarité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en cas de CDD)</t>
    </r>
  </si>
  <si>
    <t>Allocation de formation continue ou autre</t>
  </si>
  <si>
    <t>(en heures max. : 120h)</t>
  </si>
  <si>
    <r>
      <t xml:space="preserve">accueil occasionnel </t>
    </r>
    <r>
      <rPr>
        <sz val="8"/>
        <rFont val="Arial"/>
        <family val="2"/>
      </rPr>
      <t>(si le salaire n'est pas mensualisé)</t>
    </r>
  </si>
  <si>
    <r>
      <t xml:space="preserve">C.S.G. non déductible et C.R.D.S. </t>
    </r>
    <r>
      <rPr>
        <sz val="7"/>
        <rFont val="Arial"/>
        <family val="2"/>
      </rPr>
      <t xml:space="preserve">(à reporter pour calculer l'abattement fiscal)        </t>
    </r>
    <r>
      <rPr>
        <sz val="10"/>
        <rFont val="Arial"/>
        <family val="2"/>
      </rPr>
      <t>+</t>
    </r>
  </si>
  <si>
    <t>Autres indemnités</t>
  </si>
  <si>
    <t>indiquer ici la nature de l'indemnité</t>
  </si>
  <si>
    <t>Convention collective des assistants Maternels du particuliers employeur (code naf 88.91A)</t>
  </si>
  <si>
    <t>nombre d'heures contractuelles mensuelles</t>
  </si>
  <si>
    <t>Heures effectuées</t>
  </si>
  <si>
    <r>
      <rPr>
        <b/>
        <sz val="16"/>
        <color indexed="57"/>
        <rFont val="Arial"/>
        <family val="2"/>
      </rPr>
      <t>UFNAFAAM</t>
    </r>
    <r>
      <rPr>
        <b/>
        <sz val="10"/>
        <color indexed="57"/>
        <rFont val="Arial"/>
        <family val="2"/>
      </rPr>
      <t xml:space="preserve">
Union Fédérative des Associations de Familles d'Accueil et Assistants Maternels
</t>
    </r>
    <r>
      <rPr>
        <b/>
        <sz val="10"/>
        <color indexed="19"/>
        <rFont val="Arial"/>
        <family val="2"/>
      </rPr>
      <t>bulletin de salaire avec heures majorées occasionnelles</t>
    </r>
  </si>
  <si>
    <t>%</t>
  </si>
  <si>
    <t xml:space="preserve">Securité sociale </t>
  </si>
  <si>
    <t>Nombre de jours acquis au 31 mai :…………..</t>
  </si>
  <si>
    <t xml:space="preserve">Nombre de jours pris au : </t>
  </si>
  <si>
    <t>CONGÉS</t>
  </si>
  <si>
    <t>Nourriture (base journalière)</t>
  </si>
  <si>
    <t>Déplacement (base journalière)</t>
  </si>
  <si>
    <t>Nombre</t>
  </si>
  <si>
    <r>
      <t xml:space="preserve">Entretien (base horaire) </t>
    </r>
    <r>
      <rPr>
        <sz val="8"/>
        <rFont val="Arial"/>
        <family val="2"/>
      </rPr>
      <t>indiquer dans "nombre" des heures</t>
    </r>
  </si>
  <si>
    <r>
      <t xml:space="preserve">Entretien (base journalière) </t>
    </r>
    <r>
      <rPr>
        <sz val="8"/>
        <rFont val="Arial"/>
        <family val="2"/>
      </rPr>
      <t>indiquer dans "nombre" des jours</t>
    </r>
  </si>
  <si>
    <t>Base</t>
  </si>
  <si>
    <t>heures occasionnelles</t>
  </si>
  <si>
    <t>au :</t>
  </si>
  <si>
    <t>heures par jour</t>
  </si>
  <si>
    <t>nb de semaine dans l'année</t>
  </si>
  <si>
    <t>Heures mensualisées :</t>
  </si>
  <si>
    <t>h_comp</t>
  </si>
  <si>
    <t>h_maj</t>
  </si>
  <si>
    <t>Salaire horaire BRUT</t>
  </si>
  <si>
    <t>taux heures complémentaires</t>
  </si>
  <si>
    <t>h_maj_mens</t>
  </si>
  <si>
    <t>h_maj_Tot</t>
  </si>
  <si>
    <t>nombre d'heures par semaine</t>
  </si>
  <si>
    <t>%    taux heures majorées</t>
  </si>
  <si>
    <t>heures complémentaires</t>
  </si>
  <si>
    <t>heures majorées</t>
  </si>
  <si>
    <t>compte t'on bien la semaine du lundi au dimanche ?</t>
  </si>
  <si>
    <t xml:space="preserve">       E x 98,25 %</t>
  </si>
  <si>
    <t>Nom et prénom de l'enfant accueilli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</si>
</sst>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[$-40C]d\ mmmm\ yyyy;@"/>
    <numFmt numFmtId="168" formatCode="#,##0.000\ &quot;€&quot;"/>
    <numFmt numFmtId="169" formatCode="#,##0.0\ &quot;€&quot;"/>
    <numFmt numFmtId="170" formatCode="00000"/>
    <numFmt numFmtId="171" formatCode="0.0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.0"/>
    <numFmt numFmtId="176" formatCode="#,##0\ &quot;€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7" fillId="33" borderId="1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34" borderId="0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 vertical="top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164" fontId="0" fillId="35" borderId="22" xfId="0" applyNumberFormat="1" applyFill="1" applyBorder="1" applyAlignment="1" applyProtection="1">
      <alignment horizontal="center"/>
      <protection locked="0"/>
    </xf>
    <xf numFmtId="164" fontId="0" fillId="35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3" fontId="0" fillId="36" borderId="24" xfId="0" applyNumberFormat="1" applyFill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 horizontal="center"/>
      <protection hidden="1" locked="0"/>
    </xf>
    <xf numFmtId="0" fontId="0" fillId="36" borderId="33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 indent="3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left" vertical="top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4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164" fontId="0" fillId="36" borderId="22" xfId="0" applyNumberFormat="1" applyFill="1" applyBorder="1" applyAlignment="1" applyProtection="1">
      <alignment horizontal="center"/>
      <protection hidden="1" locked="0"/>
    </xf>
    <xf numFmtId="164" fontId="0" fillId="36" borderId="23" xfId="0" applyNumberFormat="1" applyFill="1" applyBorder="1" applyAlignment="1" applyProtection="1">
      <alignment horizontal="center"/>
      <protection hidden="1" locked="0"/>
    </xf>
    <xf numFmtId="164" fontId="0" fillId="0" borderId="38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/>
      <protection hidden="1"/>
    </xf>
    <xf numFmtId="0" fontId="2" fillId="33" borderId="42" xfId="0" applyFont="1" applyFill="1" applyBorder="1" applyAlignment="1" applyProtection="1">
      <alignment horizontal="center"/>
      <protection hidden="1"/>
    </xf>
    <xf numFmtId="0" fontId="2" fillId="33" borderId="43" xfId="0" applyFont="1" applyFill="1" applyBorder="1" applyAlignment="1" applyProtection="1">
      <alignment horizontal="center"/>
      <protection hidden="1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6" xfId="0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164" fontId="0" fillId="34" borderId="47" xfId="0" applyNumberFormat="1" applyFill="1" applyBorder="1" applyAlignment="1">
      <alignment horizontal="right"/>
    </xf>
    <xf numFmtId="0" fontId="0" fillId="34" borderId="47" xfId="0" applyFill="1" applyBorder="1" applyAlignment="1">
      <alignment horizontal="right"/>
    </xf>
    <xf numFmtId="0" fontId="0" fillId="34" borderId="48" xfId="0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164" fontId="0" fillId="37" borderId="51" xfId="0" applyNumberFormat="1" applyFill="1" applyBorder="1" applyAlignment="1">
      <alignment horizontal="right"/>
    </xf>
    <xf numFmtId="164" fontId="0" fillId="37" borderId="39" xfId="0" applyNumberFormat="1" applyFill="1" applyBorder="1" applyAlignment="1">
      <alignment horizontal="right"/>
    </xf>
    <xf numFmtId="10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64" fontId="0" fillId="33" borderId="34" xfId="0" applyNumberFormat="1" applyFill="1" applyBorder="1" applyAlignment="1">
      <alignment horizontal="right"/>
    </xf>
    <xf numFmtId="164" fontId="0" fillId="33" borderId="28" xfId="0" applyNumberFormat="1" applyFill="1" applyBorder="1" applyAlignment="1">
      <alignment horizontal="right"/>
    </xf>
    <xf numFmtId="10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36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3" xfId="0" applyBorder="1" applyAlignment="1">
      <alignment horizontal="right"/>
    </xf>
    <xf numFmtId="164" fontId="2" fillId="33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4" fontId="0" fillId="0" borderId="53" xfId="0" applyNumberFormat="1" applyBorder="1" applyAlignment="1">
      <alignment horizontal="right"/>
    </xf>
    <xf numFmtId="164" fontId="0" fillId="0" borderId="54" xfId="0" applyNumberFormat="1" applyBorder="1" applyAlignment="1">
      <alignment horizontal="right"/>
    </xf>
    <xf numFmtId="164" fontId="0" fillId="0" borderId="55" xfId="0" applyNumberFormat="1" applyBorder="1" applyAlignment="1">
      <alignment horizontal="right"/>
    </xf>
    <xf numFmtId="164" fontId="0" fillId="36" borderId="51" xfId="0" applyNumberFormat="1" applyFill="1" applyBorder="1" applyAlignment="1" applyProtection="1">
      <alignment horizontal="right"/>
      <protection locked="0"/>
    </xf>
    <xf numFmtId="164" fontId="0" fillId="36" borderId="39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57" xfId="0" applyNumberFormat="1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167" fontId="0" fillId="0" borderId="16" xfId="0" applyNumberFormat="1" applyBorder="1" applyAlignment="1" applyProtection="1">
      <alignment horizontal="left"/>
      <protection locked="0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6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61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164" fontId="2" fillId="33" borderId="36" xfId="0" applyNumberFormat="1" applyFont="1" applyFill="1" applyBorder="1" applyAlignment="1">
      <alignment horizontal="center"/>
    </xf>
    <xf numFmtId="164" fontId="2" fillId="33" borderId="44" xfId="0" applyNumberFormat="1" applyFont="1" applyFill="1" applyBorder="1" applyAlignment="1">
      <alignment horizontal="center"/>
    </xf>
    <xf numFmtId="164" fontId="2" fillId="33" borderId="64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7" fillId="4" borderId="13" xfId="0" applyFont="1" applyFill="1" applyBorder="1" applyAlignment="1" applyProtection="1">
      <alignment horizontal="left"/>
      <protection locked="0"/>
    </xf>
    <xf numFmtId="0" fontId="0" fillId="4" borderId="13" xfId="0" applyFont="1" applyFill="1" applyBorder="1" applyAlignment="1" applyProtection="1">
      <alignment horizontal="left"/>
      <protection locked="0"/>
    </xf>
    <xf numFmtId="168" fontId="0" fillId="0" borderId="52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1" fontId="0" fillId="36" borderId="28" xfId="0" applyNumberFormat="1" applyFill="1" applyBorder="1" applyAlignment="1" applyProtection="1">
      <alignment horizontal="center"/>
      <protection locked="0"/>
    </xf>
    <xf numFmtId="164" fontId="0" fillId="0" borderId="67" xfId="0" applyNumberFormat="1" applyFont="1" applyBorder="1" applyAlignment="1">
      <alignment horizontal="center"/>
    </xf>
    <xf numFmtId="164" fontId="0" fillId="36" borderId="34" xfId="0" applyNumberFormat="1" applyFill="1" applyBorder="1" applyAlignment="1" applyProtection="1">
      <alignment horizontal="right"/>
      <protection locked="0"/>
    </xf>
    <xf numFmtId="164" fontId="0" fillId="36" borderId="28" xfId="0" applyNumberFormat="1" applyFill="1" applyBorder="1" applyAlignment="1" applyProtection="1">
      <alignment horizontal="right"/>
      <protection locked="0"/>
    </xf>
    <xf numFmtId="1" fontId="0" fillId="36" borderId="39" xfId="0" applyNumberFormat="1" applyFill="1" applyBorder="1" applyAlignment="1" applyProtection="1">
      <alignment horizontal="center"/>
      <protection locked="0"/>
    </xf>
    <xf numFmtId="164" fontId="2" fillId="0" borderId="5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 vertical="center"/>
    </xf>
    <xf numFmtId="164" fontId="4" fillId="0" borderId="59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right" vertical="center"/>
    </xf>
    <xf numFmtId="164" fontId="0" fillId="36" borderId="68" xfId="0" applyNumberFormat="1" applyFill="1" applyBorder="1" applyAlignment="1" applyProtection="1">
      <alignment horizontal="right"/>
      <protection locked="0"/>
    </xf>
    <xf numFmtId="164" fontId="0" fillId="36" borderId="20" xfId="0" applyNumberFormat="1" applyFill="1" applyBorder="1" applyAlignment="1" applyProtection="1">
      <alignment horizontal="right"/>
      <protection locked="0"/>
    </xf>
    <xf numFmtId="164" fontId="0" fillId="36" borderId="69" xfId="0" applyNumberFormat="1" applyFill="1" applyBorder="1" applyAlignment="1" applyProtection="1">
      <alignment horizontal="right"/>
      <protection locked="0"/>
    </xf>
    <xf numFmtId="1" fontId="0" fillId="36" borderId="19" xfId="0" applyNumberFormat="1" applyFill="1" applyBorder="1" applyAlignment="1" applyProtection="1">
      <alignment horizontal="center"/>
      <protection locked="0"/>
    </xf>
    <xf numFmtId="1" fontId="0" fillId="36" borderId="20" xfId="0" applyNumberFormat="1" applyFill="1" applyBorder="1" applyAlignment="1" applyProtection="1">
      <alignment horizontal="center"/>
      <protection locked="0"/>
    </xf>
    <xf numFmtId="1" fontId="0" fillId="36" borderId="69" xfId="0" applyNumberFormat="1" applyFill="1" applyBorder="1" applyAlignment="1" applyProtection="1">
      <alignment horizontal="center"/>
      <protection locked="0"/>
    </xf>
    <xf numFmtId="164" fontId="0" fillId="0" borderId="70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0" fontId="3" fillId="33" borderId="27" xfId="0" applyFont="1" applyFill="1" applyBorder="1" applyAlignment="1">
      <alignment horizontal="left"/>
    </xf>
    <xf numFmtId="0" fontId="1" fillId="33" borderId="71" xfId="0" applyFont="1" applyFill="1" applyBorder="1" applyAlignment="1">
      <alignment horizontal="left"/>
    </xf>
    <xf numFmtId="0" fontId="1" fillId="33" borderId="72" xfId="0" applyFont="1" applyFill="1" applyBorder="1" applyAlignment="1">
      <alignment horizontal="left"/>
    </xf>
    <xf numFmtId="164" fontId="0" fillId="0" borderId="73" xfId="0" applyNumberFormat="1" applyBorder="1" applyAlignment="1">
      <alignment horizontal="right"/>
    </xf>
    <xf numFmtId="164" fontId="0" fillId="0" borderId="74" xfId="0" applyNumberFormat="1" applyBorder="1" applyAlignment="1">
      <alignment horizontal="right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57" xfId="0" applyBorder="1" applyAlignment="1">
      <alignment horizontal="center"/>
    </xf>
    <xf numFmtId="164" fontId="0" fillId="36" borderId="76" xfId="0" applyNumberFormat="1" applyFill="1" applyBorder="1" applyAlignment="1" applyProtection="1">
      <alignment horizontal="right"/>
      <protection locked="0"/>
    </xf>
    <xf numFmtId="164" fontId="0" fillId="36" borderId="49" xfId="0" applyNumberFormat="1" applyFill="1" applyBorder="1" applyAlignment="1" applyProtection="1">
      <alignment horizontal="right"/>
      <protection locked="0"/>
    </xf>
    <xf numFmtId="164" fontId="0" fillId="36" borderId="50" xfId="0" applyNumberFormat="1" applyFill="1" applyBorder="1" applyAlignment="1" applyProtection="1">
      <alignment horizontal="right"/>
      <protection locked="0"/>
    </xf>
    <xf numFmtId="164" fontId="0" fillId="0" borderId="34" xfId="0" applyNumberFormat="1" applyBorder="1" applyAlignment="1">
      <alignment horizontal="right"/>
    </xf>
    <xf numFmtId="2" fontId="0" fillId="36" borderId="19" xfId="0" applyNumberFormat="1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 horizontal="center"/>
      <protection locked="0"/>
    </xf>
    <xf numFmtId="2" fontId="0" fillId="36" borderId="69" xfId="0" applyNumberFormat="1" applyFill="1" applyBorder="1" applyAlignment="1" applyProtection="1">
      <alignment horizontal="center"/>
      <protection locked="0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74" xfId="0" applyBorder="1" applyAlignment="1">
      <alignment horizontal="center"/>
    </xf>
    <xf numFmtId="164" fontId="1" fillId="0" borderId="70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164" fontId="1" fillId="0" borderId="77" xfId="0" applyNumberFormat="1" applyFont="1" applyFill="1" applyBorder="1" applyAlignment="1">
      <alignment horizontal="center"/>
    </xf>
    <xf numFmtId="164" fontId="0" fillId="37" borderId="68" xfId="0" applyNumberFormat="1" applyFill="1" applyBorder="1" applyAlignment="1">
      <alignment horizontal="right"/>
    </xf>
    <xf numFmtId="164" fontId="0" fillId="37" borderId="20" xfId="0" applyNumberFormat="1" applyFill="1" applyBorder="1" applyAlignment="1">
      <alignment horizontal="right"/>
    </xf>
    <xf numFmtId="164" fontId="0" fillId="37" borderId="69" xfId="0" applyNumberFormat="1" applyFill="1" applyBorder="1" applyAlignment="1">
      <alignment horizontal="right"/>
    </xf>
    <xf numFmtId="2" fontId="0" fillId="37" borderId="19" xfId="0" applyNumberFormat="1" applyFill="1" applyBorder="1" applyAlignment="1">
      <alignment horizontal="center"/>
    </xf>
    <xf numFmtId="2" fontId="0" fillId="37" borderId="20" xfId="0" applyNumberFormat="1" applyFill="1" applyBorder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6" borderId="2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2" fontId="0" fillId="37" borderId="27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2" fontId="0" fillId="37" borderId="78" xfId="0" applyNumberFormat="1" applyFill="1" applyBorder="1" applyAlignment="1">
      <alignment horizontal="center"/>
    </xf>
    <xf numFmtId="0" fontId="0" fillId="0" borderId="22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37" borderId="22" xfId="0" applyNumberFormat="1" applyFill="1" applyBorder="1" applyAlignment="1" applyProtection="1">
      <alignment horizontal="center"/>
      <protection/>
    </xf>
    <xf numFmtId="4" fontId="0" fillId="37" borderId="23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64" fontId="0" fillId="0" borderId="31" xfId="0" applyNumberFormat="1" applyBorder="1" applyAlignment="1">
      <alignment horizontal="right"/>
    </xf>
    <xf numFmtId="0" fontId="2" fillId="0" borderId="7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57" xfId="0" applyFont="1" applyFill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2" xfId="0" applyBorder="1" applyAlignment="1" applyProtection="1">
      <alignment horizontal="center"/>
      <protection hidden="1"/>
    </xf>
    <xf numFmtId="3" fontId="0" fillId="35" borderId="22" xfId="0" applyNumberFormat="1" applyFill="1" applyBorder="1" applyAlignment="1" applyProtection="1">
      <alignment horizontal="center"/>
      <protection locked="0"/>
    </xf>
    <xf numFmtId="3" fontId="0" fillId="35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8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67" xfId="0" applyFill="1" applyBorder="1" applyAlignment="1">
      <alignment horizontal="center"/>
    </xf>
    <xf numFmtId="0" fontId="10" fillId="38" borderId="81" xfId="0" applyFont="1" applyFill="1" applyBorder="1" applyAlignment="1" applyProtection="1">
      <alignment horizontal="center" vertical="center" wrapText="1"/>
      <protection/>
    </xf>
    <xf numFmtId="0" fontId="6" fillId="38" borderId="82" xfId="0" applyFont="1" applyFill="1" applyBorder="1" applyAlignment="1" applyProtection="1">
      <alignment horizontal="center" vertical="center" wrapText="1"/>
      <protection/>
    </xf>
    <xf numFmtId="0" fontId="6" fillId="38" borderId="83" xfId="0" applyFont="1" applyFill="1" applyBorder="1" applyAlignment="1" applyProtection="1">
      <alignment horizontal="center" vertical="center" wrapText="1"/>
      <protection/>
    </xf>
    <xf numFmtId="164" fontId="0" fillId="0" borderId="51" xfId="0" applyNumberFormat="1" applyBorder="1" applyAlignment="1">
      <alignment horizontal="right"/>
    </xf>
    <xf numFmtId="2" fontId="0" fillId="36" borderId="39" xfId="0" applyNumberFormat="1" applyFill="1" applyBorder="1" applyAlignment="1" applyProtection="1">
      <alignment horizontal="center"/>
      <protection locked="0"/>
    </xf>
    <xf numFmtId="3" fontId="0" fillId="36" borderId="35" xfId="0" applyNumberFormat="1" applyFont="1" applyFill="1" applyBorder="1" applyAlignment="1" applyProtection="1">
      <alignment horizontal="right"/>
      <protection locked="0"/>
    </xf>
    <xf numFmtId="3" fontId="0" fillId="36" borderId="32" xfId="0" applyNumberFormat="1" applyFill="1" applyBorder="1" applyAlignment="1" applyProtection="1">
      <alignment horizontal="right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2" fontId="0" fillId="35" borderId="22" xfId="0" applyNumberFormat="1" applyFill="1" applyBorder="1" applyAlignment="1" applyProtection="1">
      <alignment horizontal="center"/>
      <protection locked="0"/>
    </xf>
    <xf numFmtId="2" fontId="0" fillId="35" borderId="23" xfId="0" applyNumberFormat="1" applyFill="1" applyBorder="1" applyAlignment="1" applyProtection="1">
      <alignment horizontal="center"/>
      <protection locked="0"/>
    </xf>
    <xf numFmtId="164" fontId="0" fillId="36" borderId="19" xfId="0" applyNumberFormat="1" applyFill="1" applyBorder="1" applyAlignment="1" applyProtection="1">
      <alignment horizontal="center"/>
      <protection hidden="1" locked="0"/>
    </xf>
    <xf numFmtId="164" fontId="0" fillId="36" borderId="69" xfId="0" applyNumberFormat="1" applyFill="1" applyBorder="1" applyAlignment="1" applyProtection="1">
      <alignment horizontal="center"/>
      <protection hidden="1" locked="0"/>
    </xf>
    <xf numFmtId="164" fontId="0" fillId="35" borderId="64" xfId="0" applyNumberFormat="1" applyFill="1" applyBorder="1" applyAlignment="1" applyProtection="1">
      <alignment horizontal="right"/>
      <protection locked="0"/>
    </xf>
    <xf numFmtId="164" fontId="0" fillId="35" borderId="65" xfId="0" applyNumberFormat="1" applyFill="1" applyBorder="1" applyAlignment="1" applyProtection="1">
      <alignment horizontal="right"/>
      <protection locked="0"/>
    </xf>
    <xf numFmtId="164" fontId="0" fillId="35" borderId="84" xfId="0" applyNumberFormat="1" applyFill="1" applyBorder="1" applyAlignment="1" applyProtection="1">
      <alignment horizontal="right"/>
      <protection locked="0"/>
    </xf>
    <xf numFmtId="164" fontId="0" fillId="0" borderId="85" xfId="0" applyNumberFormat="1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2" xfId="0" applyNumberFormat="1" applyFont="1" applyBorder="1" applyAlignment="1">
      <alignment horizontal="left"/>
    </xf>
    <xf numFmtId="164" fontId="0" fillId="0" borderId="36" xfId="0" applyNumberFormat="1" applyFont="1" applyBorder="1" applyAlignment="1">
      <alignment horizontal="left"/>
    </xf>
    <xf numFmtId="164" fontId="0" fillId="0" borderId="44" xfId="0" applyNumberFormat="1" applyFont="1" applyBorder="1" applyAlignment="1">
      <alignment horizontal="left"/>
    </xf>
    <xf numFmtId="164" fontId="0" fillId="36" borderId="35" xfId="0" applyNumberFormat="1" applyFill="1" applyBorder="1" applyAlignment="1" applyProtection="1">
      <alignment horizontal="right"/>
      <protection locked="0"/>
    </xf>
    <xf numFmtId="164" fontId="0" fillId="36" borderId="32" xfId="0" applyNumberForma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164" fontId="0" fillId="33" borderId="89" xfId="0" applyNumberFormat="1" applyFill="1" applyBorder="1" applyAlignment="1">
      <alignment horizontal="right"/>
    </xf>
    <xf numFmtId="164" fontId="0" fillId="33" borderId="45" xfId="0" applyNumberForma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7">
      <selection activeCell="I62" sqref="I62:K62"/>
    </sheetView>
  </sheetViews>
  <sheetFormatPr defaultColWidth="11.421875" defaultRowHeight="12.75"/>
  <cols>
    <col min="1" max="1" width="18.140625" style="0" customWidth="1"/>
    <col min="2" max="17" width="5.8515625" style="0" customWidth="1"/>
    <col min="18" max="18" width="3.00390625" style="9" customWidth="1"/>
    <col min="19" max="19" width="6.8515625" style="63" hidden="1" customWidth="1"/>
    <col min="20" max="21" width="10.8515625" style="63" hidden="1" customWidth="1"/>
    <col min="22" max="23" width="6.8515625" style="63" hidden="1" customWidth="1"/>
    <col min="24" max="24" width="10.8515625" style="63" customWidth="1"/>
  </cols>
  <sheetData>
    <row r="1" spans="1:17" ht="46.5" customHeight="1">
      <c r="A1" s="276" t="s">
        <v>72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21" customHeight="1">
      <c r="A2" s="114" t="s">
        <v>37</v>
      </c>
      <c r="B2" s="114"/>
      <c r="C2" s="114"/>
      <c r="D2" s="114"/>
      <c r="E2" s="114"/>
      <c r="F2" s="114"/>
      <c r="G2" s="114" t="s">
        <v>36</v>
      </c>
      <c r="H2" s="114"/>
      <c r="I2" s="114"/>
      <c r="J2" s="107"/>
      <c r="K2" s="108"/>
      <c r="L2" s="108"/>
      <c r="M2" s="114" t="s">
        <v>85</v>
      </c>
      <c r="N2" s="114"/>
      <c r="O2" s="107"/>
      <c r="P2" s="108"/>
      <c r="Q2" s="108"/>
    </row>
    <row r="3" spans="1:17" ht="5.25" customHeight="1" thickBot="1">
      <c r="A3" s="28"/>
      <c r="B3" s="28"/>
      <c r="C3" s="28"/>
      <c r="D3" s="28"/>
      <c r="E3" s="28"/>
      <c r="F3" s="28"/>
      <c r="G3" s="28"/>
      <c r="H3" s="28"/>
      <c r="I3" s="30"/>
      <c r="J3" s="30"/>
      <c r="K3" s="30"/>
      <c r="L3" s="30"/>
      <c r="M3" s="29"/>
      <c r="N3" s="29"/>
      <c r="O3" s="29"/>
      <c r="P3" s="29"/>
      <c r="Q3" s="29"/>
    </row>
    <row r="4" spans="1:17" ht="12.75">
      <c r="A4" s="6" t="s">
        <v>3</v>
      </c>
      <c r="B4" s="270"/>
      <c r="C4" s="270"/>
      <c r="D4" s="270"/>
      <c r="E4" s="270"/>
      <c r="F4" s="270"/>
      <c r="G4" s="270"/>
      <c r="H4" s="270"/>
      <c r="I4" s="256" t="s">
        <v>6</v>
      </c>
      <c r="J4" s="257"/>
      <c r="K4" s="270"/>
      <c r="L4" s="270"/>
      <c r="M4" s="270"/>
      <c r="N4" s="270"/>
      <c r="O4" s="270"/>
      <c r="P4" s="270"/>
      <c r="Q4" s="271"/>
    </row>
    <row r="5" spans="1:17" ht="12.75">
      <c r="A5" s="1" t="s">
        <v>0</v>
      </c>
      <c r="B5" s="155"/>
      <c r="C5" s="155"/>
      <c r="D5" s="155"/>
      <c r="E5" s="155"/>
      <c r="F5" s="155"/>
      <c r="G5" s="155"/>
      <c r="H5" s="155"/>
      <c r="I5" s="258" t="s">
        <v>0</v>
      </c>
      <c r="J5" s="259"/>
      <c r="K5" s="155"/>
      <c r="L5" s="155"/>
      <c r="M5" s="155"/>
      <c r="N5" s="155"/>
      <c r="O5" s="155"/>
      <c r="P5" s="155"/>
      <c r="Q5" s="263"/>
    </row>
    <row r="6" spans="1:17" ht="12.75">
      <c r="A6" s="39" t="s">
        <v>50</v>
      </c>
      <c r="B6" s="155"/>
      <c r="C6" s="155"/>
      <c r="D6" s="155"/>
      <c r="E6" s="155"/>
      <c r="F6" s="155"/>
      <c r="G6" s="155"/>
      <c r="H6" s="155"/>
      <c r="I6" s="260" t="s">
        <v>50</v>
      </c>
      <c r="J6" s="259"/>
      <c r="K6" s="155"/>
      <c r="L6" s="155"/>
      <c r="M6" s="155"/>
      <c r="N6" s="155"/>
      <c r="O6" s="155"/>
      <c r="P6" s="155"/>
      <c r="Q6" s="263"/>
    </row>
    <row r="7" spans="1:20" ht="12.75">
      <c r="A7" s="39"/>
      <c r="B7" s="155"/>
      <c r="C7" s="155"/>
      <c r="D7" s="155"/>
      <c r="E7" s="155"/>
      <c r="F7" s="155"/>
      <c r="G7" s="155"/>
      <c r="H7" s="156"/>
      <c r="I7" s="38" t="s">
        <v>51</v>
      </c>
      <c r="J7" s="31"/>
      <c r="K7" s="155"/>
      <c r="L7" s="155"/>
      <c r="M7" s="155"/>
      <c r="N7" s="155"/>
      <c r="O7" s="155"/>
      <c r="P7" s="155"/>
      <c r="Q7" s="263"/>
      <c r="T7" s="63" t="s">
        <v>99</v>
      </c>
    </row>
    <row r="8" spans="1:17" ht="30.75" customHeight="1">
      <c r="A8" s="4" t="s">
        <v>1</v>
      </c>
      <c r="B8" s="155"/>
      <c r="C8" s="155"/>
      <c r="D8" s="155"/>
      <c r="E8" s="155"/>
      <c r="F8" s="155"/>
      <c r="G8" s="155"/>
      <c r="H8" s="155"/>
      <c r="I8" s="265" t="s">
        <v>1</v>
      </c>
      <c r="J8" s="266"/>
      <c r="K8" s="155"/>
      <c r="L8" s="155"/>
      <c r="M8" s="155"/>
      <c r="N8" s="155"/>
      <c r="O8" s="155"/>
      <c r="P8" s="155"/>
      <c r="Q8" s="263"/>
    </row>
    <row r="9" spans="1:17" ht="13.5" thickBot="1">
      <c r="A9" s="2" t="s">
        <v>4</v>
      </c>
      <c r="B9" s="274"/>
      <c r="C9" s="274"/>
      <c r="D9" s="274"/>
      <c r="E9" s="274"/>
      <c r="F9" s="274"/>
      <c r="G9" s="274"/>
      <c r="H9" s="274"/>
      <c r="I9" s="272" t="s">
        <v>5</v>
      </c>
      <c r="J9" s="273"/>
      <c r="K9" s="241"/>
      <c r="L9" s="241"/>
      <c r="M9" s="241"/>
      <c r="N9" s="241"/>
      <c r="O9" s="241"/>
      <c r="P9" s="241"/>
      <c r="Q9" s="242"/>
    </row>
    <row r="10" spans="1:17" ht="6" customHeight="1" thickBot="1">
      <c r="A10" s="99"/>
      <c r="B10" s="98"/>
      <c r="C10" s="98"/>
      <c r="D10" s="98"/>
      <c r="E10" s="98"/>
      <c r="F10" s="98"/>
      <c r="G10" s="98"/>
      <c r="H10" s="98"/>
      <c r="I10" s="97"/>
      <c r="J10" s="97"/>
      <c r="K10" s="96"/>
      <c r="L10" s="96"/>
      <c r="M10" s="96"/>
      <c r="N10" s="96"/>
      <c r="O10" s="96"/>
      <c r="P10" s="96"/>
      <c r="Q10" s="96"/>
    </row>
    <row r="11" spans="1:17" ht="13.5" thickBot="1">
      <c r="A11" s="100" t="s">
        <v>101</v>
      </c>
      <c r="B11" s="101"/>
      <c r="C11" s="101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</row>
    <row r="12" spans="1:17" ht="6" customHeight="1" thickBot="1">
      <c r="A12" s="99"/>
      <c r="B12" s="98"/>
      <c r="C12" s="98"/>
      <c r="D12" s="98"/>
      <c r="E12" s="98"/>
      <c r="F12" s="98"/>
      <c r="G12" s="98"/>
      <c r="H12" s="98"/>
      <c r="I12" s="97"/>
      <c r="J12" s="97"/>
      <c r="K12" s="96"/>
      <c r="L12" s="96"/>
      <c r="M12" s="96"/>
      <c r="N12" s="96"/>
      <c r="O12" s="96"/>
      <c r="P12" s="96"/>
      <c r="Q12" s="96"/>
    </row>
    <row r="13" spans="1:17" ht="15" customHeight="1" thickBot="1">
      <c r="A13" s="246" t="s">
        <v>69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8"/>
    </row>
    <row r="14" spans="1:30" ht="6.75" customHeight="1" thickBot="1">
      <c r="A14" s="32"/>
      <c r="B14" s="33"/>
      <c r="C14" s="33"/>
      <c r="D14" s="33"/>
      <c r="E14" s="33"/>
      <c r="F14" s="33"/>
      <c r="G14" s="33"/>
      <c r="H14" s="33"/>
      <c r="I14" s="31"/>
      <c r="AD14" s="22"/>
    </row>
    <row r="15" spans="1:22" ht="13.5" thickBot="1">
      <c r="A15" s="56" t="s">
        <v>95</v>
      </c>
      <c r="B15" s="57"/>
      <c r="C15" s="58"/>
      <c r="D15" s="55"/>
      <c r="E15" s="57"/>
      <c r="F15" s="58" t="s">
        <v>87</v>
      </c>
      <c r="G15" s="57"/>
      <c r="H15" s="58"/>
      <c r="I15" s="58"/>
      <c r="J15" s="58"/>
      <c r="K15" s="55"/>
      <c r="L15" s="58"/>
      <c r="M15" s="58"/>
      <c r="N15" s="58"/>
      <c r="O15" s="59" t="s">
        <v>88</v>
      </c>
      <c r="P15" s="251">
        <f>IF(OR(K15=51,K15=50,K15=49,K15=48,K15=47,K15&gt;52),"erreur",D15*K15/12)</f>
        <v>0</v>
      </c>
      <c r="Q15" s="252"/>
      <c r="T15" s="95"/>
      <c r="V15" s="62"/>
    </row>
    <row r="16" spans="1:22" ht="13.5" thickBo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5"/>
      <c r="V16" s="62"/>
    </row>
    <row r="17" spans="1:22" ht="13.5" thickBot="1">
      <c r="A17" s="60" t="s">
        <v>91</v>
      </c>
      <c r="B17" s="61"/>
      <c r="C17" s="109"/>
      <c r="D17" s="110"/>
      <c r="E17" s="61"/>
      <c r="F17" s="62" t="s">
        <v>92</v>
      </c>
      <c r="G17" s="63"/>
      <c r="H17" s="61"/>
      <c r="I17" s="60"/>
      <c r="J17" s="61"/>
      <c r="K17" s="55">
        <v>0</v>
      </c>
      <c r="L17" s="60" t="s">
        <v>96</v>
      </c>
      <c r="M17" s="60"/>
      <c r="N17" s="63"/>
      <c r="O17" s="64"/>
      <c r="P17" s="55"/>
      <c r="Q17" s="60" t="s">
        <v>73</v>
      </c>
      <c r="V17" s="62"/>
    </row>
    <row r="18" ht="9" customHeight="1" thickBot="1"/>
    <row r="19" spans="1:17" ht="12.75">
      <c r="A19" s="68" t="s">
        <v>2</v>
      </c>
      <c r="B19" s="65">
        <f>DAY($J$2)</f>
        <v>0</v>
      </c>
      <c r="C19" s="71">
        <f aca="true" t="shared" si="0" ref="C19:Q19">IF(B19="","",IF(B19+1&gt;DAY($O$2),"",B19+1))</f>
      </c>
      <c r="D19" s="71">
        <f t="shared" si="0"/>
      </c>
      <c r="E19" s="71">
        <f t="shared" si="0"/>
      </c>
      <c r="F19" s="71">
        <f t="shared" si="0"/>
      </c>
      <c r="G19" s="71">
        <f t="shared" si="0"/>
      </c>
      <c r="H19" s="71">
        <f t="shared" si="0"/>
      </c>
      <c r="I19" s="71">
        <f t="shared" si="0"/>
      </c>
      <c r="J19" s="71">
        <f t="shared" si="0"/>
      </c>
      <c r="K19" s="71">
        <f t="shared" si="0"/>
      </c>
      <c r="L19" s="71">
        <f t="shared" si="0"/>
      </c>
      <c r="M19" s="71">
        <f t="shared" si="0"/>
      </c>
      <c r="N19" s="71">
        <f t="shared" si="0"/>
      </c>
      <c r="O19" s="71">
        <f t="shared" si="0"/>
      </c>
      <c r="P19" s="71">
        <f t="shared" si="0"/>
      </c>
      <c r="Q19" s="72">
        <f t="shared" si="0"/>
      </c>
    </row>
    <row r="20" spans="1:17" ht="12.75">
      <c r="A20" s="67"/>
      <c r="B20" s="88" t="e">
        <f>IF(B19="","",IF(WEEKDAY($J$2-1+B19)=7,"sam.",IF(WEEKDAY($J$2-1+B19)=6,"ven.",IF(WEEKDAY($J$2-1+B19)=5,"jeu.",IF(WEEKDAY($J$2-1+B19)=4,"mer.",IF(WEEKDAY($J$2-1+B19)=3,"mar.",IF(WEEKDAY($J$2-1+B19)=2,"lun.","dim.")))))))</f>
        <v>#NUM!</v>
      </c>
      <c r="C20" s="70">
        <f aca="true" t="shared" si="1" ref="C20:Q20">IF(C19="","",IF(WEEKDAY($J$2-1+C19)=7,"sam.",IF(WEEKDAY($J$2-1+C19)=6,"ven.",IF(WEEKDAY($J$2-1+C19)=5,"jeu.",IF(WEEKDAY($J$2-1+C19)=4,"mer.",IF(WEEKDAY($J$2-1+C19)=3,"mar.",IF(WEEKDAY($J$2-1+C19)=2,"lun.","dim.")))))))</f>
      </c>
      <c r="D20" s="70">
        <f t="shared" si="1"/>
      </c>
      <c r="E20" s="70">
        <f t="shared" si="1"/>
      </c>
      <c r="F20" s="70">
        <f t="shared" si="1"/>
      </c>
      <c r="G20" s="70">
        <f t="shared" si="1"/>
      </c>
      <c r="H20" s="70">
        <f t="shared" si="1"/>
      </c>
      <c r="I20" s="70">
        <f t="shared" si="1"/>
      </c>
      <c r="J20" s="70">
        <f t="shared" si="1"/>
      </c>
      <c r="K20" s="70">
        <f t="shared" si="1"/>
      </c>
      <c r="L20" s="70">
        <f t="shared" si="1"/>
      </c>
      <c r="M20" s="70">
        <f t="shared" si="1"/>
      </c>
      <c r="N20" s="70">
        <f t="shared" si="1"/>
      </c>
      <c r="O20" s="70">
        <f t="shared" si="1"/>
      </c>
      <c r="P20" s="70">
        <f t="shared" si="1"/>
      </c>
      <c r="Q20" s="73">
        <f t="shared" si="1"/>
      </c>
    </row>
    <row r="21" spans="1:23" ht="12.75">
      <c r="A21" s="67"/>
      <c r="B21" s="88" t="e">
        <f>IF(B19="","",_XLL.NO.SEMAINE($J$2+B19-1,2)-_XLL.NO.SEMAINE($J$2,2)+1)</f>
        <v>#NUM!</v>
      </c>
      <c r="C21" s="70">
        <f aca="true" t="shared" si="2" ref="C21:Q21">IF(C19="","",_XLL.NO.SEMAINE($J$2+C19-1,2)-_XLL.NO.SEMAINE($J$2,2)+1)</f>
      </c>
      <c r="D21" s="70">
        <f t="shared" si="2"/>
      </c>
      <c r="E21" s="70">
        <f t="shared" si="2"/>
      </c>
      <c r="F21" s="70">
        <f t="shared" si="2"/>
      </c>
      <c r="G21" s="70">
        <f t="shared" si="2"/>
      </c>
      <c r="H21" s="70">
        <f t="shared" si="2"/>
      </c>
      <c r="I21" s="70">
        <f t="shared" si="2"/>
      </c>
      <c r="J21" s="70">
        <f t="shared" si="2"/>
      </c>
      <c r="K21" s="70">
        <f t="shared" si="2"/>
      </c>
      <c r="L21" s="70">
        <f t="shared" si="2"/>
      </c>
      <c r="M21" s="70">
        <f t="shared" si="2"/>
      </c>
      <c r="N21" s="70">
        <f t="shared" si="2"/>
      </c>
      <c r="O21" s="70">
        <f t="shared" si="2"/>
      </c>
      <c r="P21" s="70">
        <f t="shared" si="2"/>
      </c>
      <c r="Q21" s="73">
        <f t="shared" si="2"/>
      </c>
      <c r="S21" s="90"/>
      <c r="T21" s="91" t="s">
        <v>89</v>
      </c>
      <c r="U21" s="91" t="s">
        <v>94</v>
      </c>
      <c r="V21" s="62" t="s">
        <v>90</v>
      </c>
      <c r="W21" s="62" t="s">
        <v>93</v>
      </c>
    </row>
    <row r="22" spans="1:23" ht="13.5" thickBot="1">
      <c r="A22" s="69" t="s">
        <v>86</v>
      </c>
      <c r="B22" s="89"/>
      <c r="C22" s="89"/>
      <c r="D22" s="89"/>
      <c r="E22" s="89"/>
      <c r="F22" s="89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S22" s="93">
        <f>_xlfn.SUMIFS($B$22:$Q$22,$B$21:$Q$21,0)+_xlfn.SUMIFS($B$26:$P$26,$B$25:$P$25,0)</f>
        <v>0</v>
      </c>
      <c r="T22" s="94">
        <f aca="true" t="shared" si="3" ref="T22:T27">IF(S22-U22-$D$15&lt;0,0,S22-U22-$D$15)</f>
        <v>0</v>
      </c>
      <c r="U22" s="94">
        <f aca="true" t="shared" si="4" ref="U22:U27">IF(S22-45&lt;0,0,S22-45)</f>
        <v>0</v>
      </c>
      <c r="V22" s="93">
        <f aca="true" t="shared" si="5" ref="V22:V27">IF(S22-$D$15&lt;0,0,S22-$D$15)</f>
        <v>0</v>
      </c>
      <c r="W22" s="93">
        <f aca="true" t="shared" si="6" ref="W22:W27">IF(U22-V22&lt;0,0,U22-V22)</f>
        <v>0</v>
      </c>
    </row>
    <row r="23" spans="1:23" ht="12.75">
      <c r="A23" s="68" t="s">
        <v>2</v>
      </c>
      <c r="B23" s="65">
        <f>IF(Q19="","",IF(Q19+1&gt;DAY($O$2),"",Q19+1))</f>
      </c>
      <c r="C23" s="71">
        <f aca="true" t="shared" si="7" ref="C23:I23">IF(B23="","",IF(B23+1&gt;DAY($O$2),"",B23+1))</f>
      </c>
      <c r="D23" s="71">
        <f t="shared" si="7"/>
      </c>
      <c r="E23" s="71">
        <f t="shared" si="7"/>
      </c>
      <c r="F23" s="71">
        <f t="shared" si="7"/>
      </c>
      <c r="G23" s="71">
        <f t="shared" si="7"/>
      </c>
      <c r="H23" s="71">
        <f t="shared" si="7"/>
      </c>
      <c r="I23" s="71">
        <f t="shared" si="7"/>
      </c>
      <c r="J23" s="71">
        <f aca="true" t="shared" si="8" ref="J23:P23">IF(I23="","",IF(I23+1&gt;DAY($O$2),"",I23+1))</f>
      </c>
      <c r="K23" s="71">
        <f t="shared" si="8"/>
      </c>
      <c r="L23" s="71">
        <f t="shared" si="8"/>
      </c>
      <c r="M23" s="71">
        <f t="shared" si="8"/>
      </c>
      <c r="N23" s="71">
        <f t="shared" si="8"/>
      </c>
      <c r="O23" s="71">
        <f t="shared" si="8"/>
      </c>
      <c r="P23" s="72">
        <f t="shared" si="8"/>
      </c>
      <c r="Q23" s="66" t="s">
        <v>10</v>
      </c>
      <c r="S23" s="93">
        <f>_xlfn.SUMIFS($B$22:$Q$22,$B$21:$Q$21,1)+_xlfn.SUMIFS($B$26:$P$26,$B$25:$P$25,1)</f>
        <v>0</v>
      </c>
      <c r="T23" s="94">
        <f t="shared" si="3"/>
        <v>0</v>
      </c>
      <c r="U23" s="94">
        <f t="shared" si="4"/>
        <v>0</v>
      </c>
      <c r="V23" s="93">
        <f t="shared" si="5"/>
        <v>0</v>
      </c>
      <c r="W23" s="93">
        <f t="shared" si="6"/>
        <v>0</v>
      </c>
    </row>
    <row r="24" spans="1:23" ht="12.75">
      <c r="A24" s="67"/>
      <c r="B24" s="88">
        <f>IF(B23="","",IF(WEEKDAY($J$2-1+B23)=7,"sam.",IF(WEEKDAY($J$2-1+B23)=6,"ven.",IF(WEEKDAY($J$2-1+B23)=5,"jeu.",IF(WEEKDAY($J$2-1+B23)=4,"mer.",IF(WEEKDAY($J$2-1+B23)=3,"mar.",IF(WEEKDAY($J$2-1+B23)=2,"lun.","dim.")))))))</f>
      </c>
      <c r="C24" s="70">
        <f aca="true" t="shared" si="9" ref="C24:P24">IF(C23="","",IF(WEEKDAY($J$2-1+C23)=7,"sam.",IF(WEEKDAY($J$2-1+C23)=6,"ven.",IF(WEEKDAY($J$2-1+C23)=5,"jeu.",IF(WEEKDAY($J$2-1+C23)=4,"mer.",IF(WEEKDAY($J$2-1+C23)=3,"mar.",IF(WEEKDAY($J$2-1+C23)=2,"lun.","dim.")))))))</f>
      </c>
      <c r="D24" s="70">
        <f t="shared" si="9"/>
      </c>
      <c r="E24" s="70">
        <f t="shared" si="9"/>
      </c>
      <c r="F24" s="70">
        <f t="shared" si="9"/>
      </c>
      <c r="G24" s="70">
        <f t="shared" si="9"/>
      </c>
      <c r="H24" s="70">
        <f t="shared" si="9"/>
      </c>
      <c r="I24" s="70">
        <f t="shared" si="9"/>
      </c>
      <c r="J24" s="70">
        <f t="shared" si="9"/>
      </c>
      <c r="K24" s="70">
        <f t="shared" si="9"/>
      </c>
      <c r="L24" s="70">
        <f t="shared" si="9"/>
      </c>
      <c r="M24" s="70">
        <f t="shared" si="9"/>
      </c>
      <c r="N24" s="70">
        <f t="shared" si="9"/>
      </c>
      <c r="O24" s="70">
        <f t="shared" si="9"/>
      </c>
      <c r="P24" s="70">
        <f t="shared" si="9"/>
      </c>
      <c r="Q24" s="115">
        <f>SUM(B22:Q22,B26:P26)</f>
        <v>0</v>
      </c>
      <c r="S24" s="93">
        <f>_xlfn.SUMIFS($B$22:$Q$22,$B$21:$Q$21,2)+_xlfn.SUMIFS($B$26:$P$26,$B$25:$P$25,2)</f>
        <v>0</v>
      </c>
      <c r="T24" s="94">
        <f t="shared" si="3"/>
        <v>0</v>
      </c>
      <c r="U24" s="94">
        <f t="shared" si="4"/>
        <v>0</v>
      </c>
      <c r="V24" s="93">
        <f t="shared" si="5"/>
        <v>0</v>
      </c>
      <c r="W24" s="93">
        <f t="shared" si="6"/>
        <v>0</v>
      </c>
    </row>
    <row r="25" spans="1:23" ht="12.75">
      <c r="A25" s="67"/>
      <c r="B25" s="88">
        <f>IF(B23="","",_XLL.NO.SEMAINE($J$2+B23-1,2)-_XLL.NO.SEMAINE($J$2,2)+1)</f>
      </c>
      <c r="C25" s="70">
        <f aca="true" t="shared" si="10" ref="C25:P25">IF(C23="","",_XLL.NO.SEMAINE($J$2+C23-1,2)-_XLL.NO.SEMAINE($J$2,2)+1)</f>
      </c>
      <c r="D25" s="70">
        <f t="shared" si="10"/>
      </c>
      <c r="E25" s="70">
        <f t="shared" si="10"/>
      </c>
      <c r="F25" s="70">
        <f t="shared" si="10"/>
      </c>
      <c r="G25" s="70">
        <f t="shared" si="10"/>
      </c>
      <c r="H25" s="70">
        <f t="shared" si="10"/>
      </c>
      <c r="I25" s="70">
        <f t="shared" si="10"/>
      </c>
      <c r="J25" s="70">
        <f t="shared" si="10"/>
      </c>
      <c r="K25" s="70">
        <f t="shared" si="10"/>
      </c>
      <c r="L25" s="70">
        <f t="shared" si="10"/>
      </c>
      <c r="M25" s="70">
        <f t="shared" si="10"/>
      </c>
      <c r="N25" s="70">
        <f t="shared" si="10"/>
      </c>
      <c r="O25" s="70">
        <f t="shared" si="10"/>
      </c>
      <c r="P25" s="70">
        <f t="shared" si="10"/>
      </c>
      <c r="Q25" s="116"/>
      <c r="S25" s="93">
        <f>_xlfn.SUMIFS($B$22:$Q$22,$B$21:$Q$21,3)+_xlfn.SUMIFS($B$26:$P$26,$B$25:$P$25,3)</f>
        <v>0</v>
      </c>
      <c r="T25" s="94">
        <f t="shared" si="3"/>
        <v>0</v>
      </c>
      <c r="U25" s="94">
        <f t="shared" si="4"/>
        <v>0</v>
      </c>
      <c r="V25" s="93">
        <f t="shared" si="5"/>
        <v>0</v>
      </c>
      <c r="W25" s="93">
        <f t="shared" si="6"/>
        <v>0</v>
      </c>
    </row>
    <row r="26" spans="1:30" ht="13.5" thickBot="1">
      <c r="A26" s="69" t="s">
        <v>86</v>
      </c>
      <c r="B26" s="89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117"/>
      <c r="S26" s="93">
        <f>_xlfn.SUMIFS($B$22:$Q$22,$B$21:$Q$21,4)+_xlfn.SUMIFS($B$26:$P$26,$B$25:$P$25,4)</f>
        <v>0</v>
      </c>
      <c r="T26" s="94">
        <f t="shared" si="3"/>
        <v>0</v>
      </c>
      <c r="U26" s="94">
        <f t="shared" si="4"/>
        <v>0</v>
      </c>
      <c r="V26" s="93">
        <f t="shared" si="5"/>
        <v>0</v>
      </c>
      <c r="W26" s="93">
        <f t="shared" si="6"/>
        <v>0</v>
      </c>
      <c r="AD26" s="22"/>
    </row>
    <row r="27" spans="1:23" ht="13.5" thickBot="1">
      <c r="A27" s="249"/>
      <c r="B27" s="250"/>
      <c r="C27" s="250"/>
      <c r="D27" s="250"/>
      <c r="E27" s="250"/>
      <c r="I27" s="51" t="s">
        <v>77</v>
      </c>
      <c r="R27"/>
      <c r="S27" s="93">
        <f>_xlfn.SUMIFS($B$22:$Q$22,$B$21:$Q$21,5)+_xlfn.SUMIFS($B$26:$P$26,$B$25:$P$25,5)</f>
        <v>0</v>
      </c>
      <c r="T27" s="94">
        <f t="shared" si="3"/>
        <v>0</v>
      </c>
      <c r="U27" s="94">
        <f t="shared" si="4"/>
        <v>0</v>
      </c>
      <c r="V27" s="93">
        <f t="shared" si="5"/>
        <v>0</v>
      </c>
      <c r="W27" s="93">
        <f t="shared" si="6"/>
        <v>0</v>
      </c>
    </row>
    <row r="28" spans="1:23" ht="13.5" thickBot="1">
      <c r="A28" s="47" t="s">
        <v>45</v>
      </c>
      <c r="B28" s="48"/>
      <c r="C28" s="48"/>
      <c r="D28" s="48"/>
      <c r="E28" s="48"/>
      <c r="F28" s="283"/>
      <c r="G28" s="284"/>
      <c r="I28" t="s">
        <v>75</v>
      </c>
      <c r="P28" s="268"/>
      <c r="Q28" s="269"/>
      <c r="R28"/>
      <c r="S28" s="93">
        <f>_xlfn.SUMIFS($B$22:$Q$22,$B$21:$Q$21,6)+_xlfn.SUMIFS($B$26:$P$26,$B$25:$P$25,6)</f>
        <v>0</v>
      </c>
      <c r="T28" s="94">
        <f>IF(S28-U28-$D$15&lt;0,0,S28-U28-$D$15)</f>
        <v>0</v>
      </c>
      <c r="U28" s="94">
        <f>IF(S28-45&lt;0,0,S28-45)</f>
        <v>0</v>
      </c>
      <c r="V28" s="93">
        <f>IF(S28-$D$15&lt;0,0,S28-$D$15)</f>
        <v>0</v>
      </c>
      <c r="W28" s="93">
        <f>IF(U28-V28&lt;0,0,U28-V28)</f>
        <v>0</v>
      </c>
    </row>
    <row r="29" spans="1:23" ht="13.5" thickBot="1">
      <c r="A29" s="45" t="s">
        <v>70</v>
      </c>
      <c r="B29" s="46"/>
      <c r="C29" s="46"/>
      <c r="D29" s="46"/>
      <c r="E29" s="46"/>
      <c r="F29" s="285">
        <f>P15</f>
        <v>0</v>
      </c>
      <c r="G29" s="286"/>
      <c r="I29" t="s">
        <v>76</v>
      </c>
      <c r="M29" s="261"/>
      <c r="N29" s="261"/>
      <c r="O29" s="262"/>
      <c r="P29" s="49"/>
      <c r="Q29" s="50"/>
      <c r="S29" s="93">
        <f>SUM(S22:S28)</f>
        <v>0</v>
      </c>
      <c r="T29" s="93"/>
      <c r="U29" s="93"/>
      <c r="V29" s="93"/>
      <c r="W29" s="93"/>
    </row>
    <row r="30" ht="9" customHeight="1" thickBot="1"/>
    <row r="31" spans="1:17" ht="15" customHeight="1" thickBot="1">
      <c r="A31" s="15" t="s">
        <v>41</v>
      </c>
      <c r="B31" s="12"/>
      <c r="C31" s="12"/>
      <c r="D31" s="12"/>
      <c r="E31" s="12"/>
      <c r="F31" s="43"/>
      <c r="G31" s="43"/>
      <c r="H31" s="13"/>
      <c r="I31" s="275" t="s">
        <v>42</v>
      </c>
      <c r="J31" s="228"/>
      <c r="K31" s="228"/>
      <c r="L31" s="264" t="s">
        <v>71</v>
      </c>
      <c r="M31" s="228"/>
      <c r="N31" s="228"/>
      <c r="O31" s="228" t="s">
        <v>7</v>
      </c>
      <c r="P31" s="228"/>
      <c r="Q31" s="229"/>
    </row>
    <row r="32" spans="1:17" ht="12.75">
      <c r="A32" s="76" t="s">
        <v>44</v>
      </c>
      <c r="B32" s="77"/>
      <c r="C32" s="77"/>
      <c r="D32" s="78" t="s">
        <v>8</v>
      </c>
      <c r="E32" s="77"/>
      <c r="F32" s="78"/>
      <c r="G32" s="78"/>
      <c r="H32" s="79" t="s">
        <v>17</v>
      </c>
      <c r="I32" s="133">
        <f>C17</f>
        <v>0</v>
      </c>
      <c r="J32" s="134"/>
      <c r="K32" s="134"/>
      <c r="L32" s="243">
        <f>P15</f>
        <v>0</v>
      </c>
      <c r="M32" s="244"/>
      <c r="N32" s="245"/>
      <c r="O32" s="111">
        <f>L32*I32</f>
        <v>0</v>
      </c>
      <c r="P32" s="112"/>
      <c r="Q32" s="113"/>
    </row>
    <row r="33" spans="1:17" ht="12.75">
      <c r="A33" s="80" t="str">
        <f>"dont "&amp;L33&amp;" heure(s) majorée(s)"</f>
        <v>dont 0 heure(s) majorée(s)</v>
      </c>
      <c r="B33" s="77"/>
      <c r="C33" s="77"/>
      <c r="D33" s="78"/>
      <c r="E33" s="77"/>
      <c r="F33" s="77"/>
      <c r="G33" s="81"/>
      <c r="H33" s="79" t="str">
        <f>"majoration de "&amp;P17&amp;" % +"</f>
        <v>majoration de  % +</v>
      </c>
      <c r="I33" s="234">
        <f>C17*((P17/100))</f>
        <v>0</v>
      </c>
      <c r="J33" s="235"/>
      <c r="K33" s="236"/>
      <c r="L33" s="237">
        <f>SUM(W22:W27)</f>
        <v>0</v>
      </c>
      <c r="M33" s="238"/>
      <c r="N33" s="239"/>
      <c r="O33" s="111">
        <f>L33*I33</f>
        <v>0</v>
      </c>
      <c r="P33" s="112"/>
      <c r="Q33" s="113"/>
    </row>
    <row r="34" spans="1:17" ht="12.75">
      <c r="A34" s="76" t="s">
        <v>65</v>
      </c>
      <c r="B34" s="77"/>
      <c r="C34" s="77"/>
      <c r="D34" s="77"/>
      <c r="E34" s="77"/>
      <c r="F34" s="77"/>
      <c r="G34" s="77"/>
      <c r="H34" s="79" t="s">
        <v>17</v>
      </c>
      <c r="I34" s="133">
        <f>C17</f>
        <v>0</v>
      </c>
      <c r="J34" s="134"/>
      <c r="K34" s="134"/>
      <c r="L34" s="225"/>
      <c r="M34" s="226"/>
      <c r="N34" s="227"/>
      <c r="O34" s="112">
        <f>I34*L34</f>
        <v>0</v>
      </c>
      <c r="P34" s="112"/>
      <c r="Q34" s="113"/>
    </row>
    <row r="35" spans="1:17" ht="12.75">
      <c r="A35" s="76" t="s">
        <v>61</v>
      </c>
      <c r="B35" s="77"/>
      <c r="C35" s="77"/>
      <c r="D35" s="77"/>
      <c r="E35" s="82"/>
      <c r="F35" s="287"/>
      <c r="G35" s="288"/>
      <c r="H35" s="79" t="s">
        <v>31</v>
      </c>
      <c r="I35" s="133">
        <f>IF(F35="",C17,F35)</f>
        <v>0</v>
      </c>
      <c r="J35" s="134"/>
      <c r="K35" s="134"/>
      <c r="L35" s="225"/>
      <c r="M35" s="226"/>
      <c r="N35" s="227"/>
      <c r="O35" s="112">
        <f>-I35*L35</f>
        <v>0</v>
      </c>
      <c r="P35" s="112"/>
      <c r="Q35" s="113"/>
    </row>
    <row r="36" spans="1:17" ht="13.5" thickBot="1">
      <c r="A36" s="78" t="s">
        <v>32</v>
      </c>
      <c r="B36" s="77" t="s">
        <v>33</v>
      </c>
      <c r="C36" s="157"/>
      <c r="D36" s="157"/>
      <c r="E36" s="157"/>
      <c r="F36" s="157"/>
      <c r="G36" s="157"/>
      <c r="H36" s="79" t="s">
        <v>17</v>
      </c>
      <c r="I36" s="231" t="s">
        <v>60</v>
      </c>
      <c r="J36" s="232"/>
      <c r="K36" s="232"/>
      <c r="L36" s="232"/>
      <c r="M36" s="232"/>
      <c r="N36" s="233"/>
      <c r="O36" s="221"/>
      <c r="P36" s="222"/>
      <c r="Q36" s="223"/>
    </row>
    <row r="37" spans="1:18" ht="13.5" thickTop="1">
      <c r="A37" s="78"/>
      <c r="B37" s="77" t="s">
        <v>9</v>
      </c>
      <c r="C37" s="157"/>
      <c r="D37" s="158"/>
      <c r="E37" s="158"/>
      <c r="F37" s="158"/>
      <c r="G37" s="158"/>
      <c r="H37" s="79" t="s">
        <v>20</v>
      </c>
      <c r="I37" s="147" t="s">
        <v>38</v>
      </c>
      <c r="J37" s="148"/>
      <c r="K37" s="148"/>
      <c r="L37" s="148"/>
      <c r="M37" s="148"/>
      <c r="N37" s="149"/>
      <c r="O37" s="150">
        <f>SUM(O32:Q36)</f>
        <v>0</v>
      </c>
      <c r="P37" s="151"/>
      <c r="Q37" s="152"/>
      <c r="R37" s="9" t="s">
        <v>14</v>
      </c>
    </row>
    <row r="38" spans="1:17" ht="6.75" customHeight="1" thickBot="1">
      <c r="A38" s="158"/>
      <c r="B38" s="158"/>
      <c r="C38" s="158"/>
      <c r="D38" s="158"/>
      <c r="E38" s="158"/>
      <c r="F38" s="158"/>
      <c r="G38" s="158"/>
      <c r="H38" s="267"/>
      <c r="I38" s="213"/>
      <c r="J38" s="214"/>
      <c r="K38" s="214"/>
      <c r="L38" s="230"/>
      <c r="M38" s="230"/>
      <c r="N38" s="230"/>
      <c r="O38" s="218"/>
      <c r="P38" s="218"/>
      <c r="Q38" s="219"/>
    </row>
    <row r="39" spans="1:17" ht="13.5" thickTop="1">
      <c r="A39" s="83" t="s">
        <v>84</v>
      </c>
      <c r="B39" s="83"/>
      <c r="C39" s="83"/>
      <c r="D39" s="83"/>
      <c r="E39" s="83"/>
      <c r="F39" s="83"/>
      <c r="G39" s="83"/>
      <c r="H39" s="83"/>
      <c r="I39" s="163" t="s">
        <v>39</v>
      </c>
      <c r="J39" s="164"/>
      <c r="K39" s="164"/>
      <c r="L39" s="164"/>
      <c r="M39" s="164"/>
      <c r="N39" s="164"/>
      <c r="O39" s="164"/>
      <c r="P39" s="164"/>
      <c r="Q39" s="165"/>
    </row>
    <row r="40" spans="1:18" ht="12.75">
      <c r="A40" s="84" t="s">
        <v>97</v>
      </c>
      <c r="B40" s="77"/>
      <c r="C40" s="77"/>
      <c r="D40" s="77" t="s">
        <v>8</v>
      </c>
      <c r="E40" s="77"/>
      <c r="F40" s="77"/>
      <c r="G40" s="81"/>
      <c r="H40" s="79" t="str">
        <f>"majoration de "&amp;K17&amp;" %   "</f>
        <v>majoration de 0 %   </v>
      </c>
      <c r="I40" s="279">
        <f>C17*(1+(K17/100))</f>
        <v>0</v>
      </c>
      <c r="J40" s="112"/>
      <c r="K40" s="112"/>
      <c r="L40" s="280">
        <f>SUM(T22:T28)</f>
        <v>0</v>
      </c>
      <c r="M40" s="280"/>
      <c r="N40" s="280"/>
      <c r="O40" s="112">
        <f>I40*L40</f>
        <v>0</v>
      </c>
      <c r="P40" s="112"/>
      <c r="Q40" s="113"/>
      <c r="R40" s="9" t="s">
        <v>15</v>
      </c>
    </row>
    <row r="41" spans="1:18" ht="12.75">
      <c r="A41" s="78" t="s">
        <v>98</v>
      </c>
      <c r="B41" s="77"/>
      <c r="C41" s="77"/>
      <c r="D41" s="77" t="s">
        <v>8</v>
      </c>
      <c r="E41" s="77"/>
      <c r="F41" s="77"/>
      <c r="G41" s="81"/>
      <c r="H41" s="79" t="str">
        <f>"majoration de "&amp;P17&amp;" %   "</f>
        <v>majoration de  %   </v>
      </c>
      <c r="I41" s="224">
        <f>C17*(1+(P17/100))</f>
        <v>0</v>
      </c>
      <c r="J41" s="102"/>
      <c r="K41" s="102"/>
      <c r="L41" s="240">
        <f>SUM(U22:U28)</f>
        <v>0</v>
      </c>
      <c r="M41" s="240"/>
      <c r="N41" s="240"/>
      <c r="O41" s="102">
        <f>I41*L41</f>
        <v>0</v>
      </c>
      <c r="P41" s="102"/>
      <c r="Q41" s="255"/>
      <c r="R41" s="9" t="s">
        <v>16</v>
      </c>
    </row>
    <row r="42" spans="1:17" ht="13.5" thickBot="1">
      <c r="A42" s="78"/>
      <c r="B42" s="78"/>
      <c r="C42" s="78"/>
      <c r="D42" s="78"/>
      <c r="E42" s="78"/>
      <c r="F42" s="78"/>
      <c r="G42" s="78"/>
      <c r="H42" s="78"/>
      <c r="I42" s="207"/>
      <c r="J42" s="208"/>
      <c r="K42" s="208"/>
      <c r="L42" s="230"/>
      <c r="M42" s="230"/>
      <c r="N42" s="230"/>
      <c r="O42" s="218"/>
      <c r="P42" s="218"/>
      <c r="Q42" s="219"/>
    </row>
    <row r="43" spans="1:18" ht="14.25" thickBot="1" thickTop="1">
      <c r="A43" s="85" t="s">
        <v>62</v>
      </c>
      <c r="B43" s="86"/>
      <c r="C43" s="86"/>
      <c r="D43" s="86"/>
      <c r="E43" s="86"/>
      <c r="F43" s="86"/>
      <c r="G43" s="86"/>
      <c r="H43" s="87"/>
      <c r="I43" s="183" t="s">
        <v>59</v>
      </c>
      <c r="J43" s="184"/>
      <c r="K43" s="184"/>
      <c r="L43" s="184"/>
      <c r="M43" s="184"/>
      <c r="N43" s="185"/>
      <c r="O43" s="289"/>
      <c r="P43" s="290"/>
      <c r="Q43" s="291"/>
      <c r="R43" s="36" t="s">
        <v>18</v>
      </c>
    </row>
    <row r="44" spans="1:18" ht="14.25" thickBot="1" thickTop="1">
      <c r="A44" s="295"/>
      <c r="B44" s="295"/>
      <c r="C44" s="295"/>
      <c r="D44" s="295"/>
      <c r="E44" s="295"/>
      <c r="F44" s="295"/>
      <c r="G44" s="295"/>
      <c r="H44" s="296"/>
      <c r="I44" s="183" t="s">
        <v>58</v>
      </c>
      <c r="J44" s="184"/>
      <c r="K44" s="184"/>
      <c r="L44" s="184"/>
      <c r="M44" s="184"/>
      <c r="N44" s="185"/>
      <c r="O44" s="144">
        <f>SUM(O37,O40:Q41,O43)</f>
        <v>0</v>
      </c>
      <c r="P44" s="145"/>
      <c r="Q44" s="146"/>
      <c r="R44" s="36" t="s">
        <v>21</v>
      </c>
    </row>
    <row r="45" spans="1:23" ht="6.75" customHeight="1" thickBo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W45" s="92"/>
    </row>
    <row r="46" spans="1:17" ht="13.5" thickBot="1">
      <c r="A46" s="15" t="s">
        <v>35</v>
      </c>
      <c r="B46" s="12"/>
      <c r="C46" s="12"/>
      <c r="D46" s="12"/>
      <c r="E46" s="12"/>
      <c r="F46" s="12"/>
      <c r="G46" s="12"/>
      <c r="H46" s="14"/>
      <c r="I46" s="215" t="s">
        <v>12</v>
      </c>
      <c r="J46" s="216"/>
      <c r="K46" s="217"/>
      <c r="L46" s="220" t="s">
        <v>11</v>
      </c>
      <c r="M46" s="220"/>
      <c r="N46" s="220"/>
      <c r="O46" s="141" t="s">
        <v>7</v>
      </c>
      <c r="P46" s="142"/>
      <c r="Q46" s="143"/>
    </row>
    <row r="47" spans="1:17" ht="12.75">
      <c r="A47" s="5" t="s">
        <v>46</v>
      </c>
      <c r="B47" s="8"/>
      <c r="C47" s="8"/>
      <c r="D47" s="8"/>
      <c r="E47" s="8"/>
      <c r="F47" s="8"/>
      <c r="G47" s="8"/>
      <c r="H47" s="7"/>
      <c r="I47" s="210" t="s">
        <v>100</v>
      </c>
      <c r="J47" s="211"/>
      <c r="K47" s="211"/>
      <c r="L47" s="211"/>
      <c r="M47" s="211"/>
      <c r="N47" s="211"/>
      <c r="O47" s="211"/>
      <c r="P47" s="211"/>
      <c r="Q47" s="212"/>
    </row>
    <row r="48" spans="1:17" ht="12.75">
      <c r="A48" s="5" t="s">
        <v>13</v>
      </c>
      <c r="H48" s="7" t="s">
        <v>17</v>
      </c>
      <c r="I48" s="137">
        <f>O44*0.9825</f>
        <v>0</v>
      </c>
      <c r="J48" s="138"/>
      <c r="K48" s="138"/>
      <c r="L48" s="139">
        <v>0.068</v>
      </c>
      <c r="M48" s="139"/>
      <c r="N48" s="139"/>
      <c r="O48" s="102">
        <f>I48*L48</f>
        <v>0</v>
      </c>
      <c r="P48" s="103"/>
      <c r="Q48" s="104"/>
    </row>
    <row r="49" spans="1:18" ht="12.75">
      <c r="A49" s="16" t="s">
        <v>66</v>
      </c>
      <c r="H49" s="7"/>
      <c r="I49" s="137">
        <f>O44*0.9825</f>
        <v>0</v>
      </c>
      <c r="J49" s="138"/>
      <c r="K49" s="138"/>
      <c r="L49" s="139">
        <v>0.029</v>
      </c>
      <c r="M49" s="139"/>
      <c r="N49" s="139"/>
      <c r="O49" s="102">
        <f>I49*L49</f>
        <v>0</v>
      </c>
      <c r="P49" s="103"/>
      <c r="Q49" s="104"/>
      <c r="R49" s="36" t="s">
        <v>22</v>
      </c>
    </row>
    <row r="50" spans="1:17" ht="6.75" customHeight="1" thickBot="1">
      <c r="A50" s="303"/>
      <c r="B50" s="303"/>
      <c r="C50" s="303"/>
      <c r="D50" s="303"/>
      <c r="E50" s="303"/>
      <c r="F50" s="303"/>
      <c r="G50" s="303"/>
      <c r="H50" s="304"/>
      <c r="I50" s="207"/>
      <c r="J50" s="208"/>
      <c r="K50" s="208"/>
      <c r="L50" s="209"/>
      <c r="M50" s="209"/>
      <c r="N50" s="209"/>
      <c r="O50" s="131"/>
      <c r="P50" s="131"/>
      <c r="Q50" s="132"/>
    </row>
    <row r="51" spans="1:17" ht="13.5" thickTop="1">
      <c r="A51" s="34" t="s">
        <v>43</v>
      </c>
      <c r="B51" s="20"/>
      <c r="C51" s="20"/>
      <c r="D51" s="20"/>
      <c r="E51" s="20"/>
      <c r="F51" s="20"/>
      <c r="G51" s="20"/>
      <c r="H51" s="21"/>
      <c r="I51" s="17"/>
      <c r="J51" s="18"/>
      <c r="K51" s="23"/>
      <c r="L51" s="23" t="s">
        <v>48</v>
      </c>
      <c r="M51" s="23"/>
      <c r="N51" s="18"/>
      <c r="O51" s="18"/>
      <c r="P51" s="18"/>
      <c r="Q51" s="19"/>
    </row>
    <row r="52" spans="1:17" ht="12.75">
      <c r="A52" s="5" t="s">
        <v>74</v>
      </c>
      <c r="H52" s="7" t="s">
        <v>17</v>
      </c>
      <c r="I52" s="137">
        <f>O44</f>
        <v>0</v>
      </c>
      <c r="J52" s="138"/>
      <c r="K52" s="138"/>
      <c r="L52" s="139">
        <v>0.073</v>
      </c>
      <c r="M52" s="139"/>
      <c r="N52" s="139"/>
      <c r="O52" s="102">
        <f>I52*L52</f>
        <v>0</v>
      </c>
      <c r="P52" s="103"/>
      <c r="Q52" s="104"/>
    </row>
    <row r="53" spans="1:17" ht="12.75">
      <c r="A53" s="5" t="s">
        <v>24</v>
      </c>
      <c r="H53" s="7" t="s">
        <v>17</v>
      </c>
      <c r="I53" s="137">
        <f>O44</f>
        <v>0</v>
      </c>
      <c r="J53" s="138"/>
      <c r="K53" s="138"/>
      <c r="L53" s="139">
        <v>0.031</v>
      </c>
      <c r="M53" s="140"/>
      <c r="N53" s="140"/>
      <c r="O53" s="102">
        <f>I53*L53</f>
        <v>0</v>
      </c>
      <c r="P53" s="103"/>
      <c r="Q53" s="104"/>
    </row>
    <row r="54" spans="1:17" ht="12.75">
      <c r="A54" s="5" t="s">
        <v>25</v>
      </c>
      <c r="H54" s="7" t="s">
        <v>17</v>
      </c>
      <c r="I54" s="137">
        <f>O44</f>
        <v>0</v>
      </c>
      <c r="J54" s="138"/>
      <c r="K54" s="138"/>
      <c r="L54" s="139">
        <v>0.008</v>
      </c>
      <c r="M54" s="140"/>
      <c r="N54" s="140"/>
      <c r="O54" s="102">
        <f>I54*L54</f>
        <v>0</v>
      </c>
      <c r="P54" s="103"/>
      <c r="Q54" s="104"/>
    </row>
    <row r="55" spans="1:17" ht="12.75">
      <c r="A55" s="16" t="s">
        <v>40</v>
      </c>
      <c r="H55" s="7" t="s">
        <v>17</v>
      </c>
      <c r="I55" s="305">
        <f>O44</f>
        <v>0</v>
      </c>
      <c r="J55" s="306"/>
      <c r="K55" s="306"/>
      <c r="L55" s="135">
        <v>0.0115</v>
      </c>
      <c r="M55" s="136"/>
      <c r="N55" s="136"/>
      <c r="O55" s="125">
        <f>I55*L55</f>
        <v>0</v>
      </c>
      <c r="P55" s="126"/>
      <c r="Q55" s="127"/>
    </row>
    <row r="56" spans="1:17" ht="7.5" customHeight="1" thickBot="1">
      <c r="A56" s="12"/>
      <c r="B56" s="12"/>
      <c r="C56" s="12"/>
      <c r="D56" s="12"/>
      <c r="E56" s="12"/>
      <c r="F56" s="12"/>
      <c r="G56" s="12"/>
      <c r="H56" s="14"/>
      <c r="I56" s="207"/>
      <c r="J56" s="208"/>
      <c r="K56" s="208"/>
      <c r="L56" s="209"/>
      <c r="M56" s="209"/>
      <c r="N56" s="209"/>
      <c r="O56" s="131"/>
      <c r="P56" s="131"/>
      <c r="Q56" s="132"/>
    </row>
    <row r="57" spans="1:18" ht="14.25" thickBot="1" thickTop="1">
      <c r="A57" s="5"/>
      <c r="H57" s="7" t="s">
        <v>20</v>
      </c>
      <c r="I57" s="183" t="s">
        <v>19</v>
      </c>
      <c r="J57" s="184"/>
      <c r="K57" s="184"/>
      <c r="L57" s="184"/>
      <c r="M57" s="184"/>
      <c r="N57" s="185"/>
      <c r="O57" s="128">
        <f>SUM(O52:Q55)+SUM(O48:Q49)</f>
        <v>0</v>
      </c>
      <c r="P57" s="129"/>
      <c r="Q57" s="130"/>
      <c r="R57" s="36" t="s">
        <v>23</v>
      </c>
    </row>
    <row r="58" spans="1:17" ht="6.75" customHeight="1" thickBot="1">
      <c r="A58" s="5"/>
      <c r="H58" s="7"/>
      <c r="I58" s="162"/>
      <c r="J58" s="162"/>
      <c r="K58" s="162"/>
      <c r="L58" s="120"/>
      <c r="M58" s="120"/>
      <c r="N58" s="120"/>
      <c r="O58" s="124"/>
      <c r="P58" s="124"/>
      <c r="Q58" s="124"/>
    </row>
    <row r="59" spans="1:18" ht="13.5" thickBot="1">
      <c r="A59" s="5"/>
      <c r="B59" s="5"/>
      <c r="C59" s="5"/>
      <c r="D59" s="5"/>
      <c r="E59" s="5"/>
      <c r="F59" s="5"/>
      <c r="G59" s="5"/>
      <c r="H59" s="11"/>
      <c r="I59" s="121" t="s">
        <v>56</v>
      </c>
      <c r="J59" s="122"/>
      <c r="K59" s="122"/>
      <c r="L59" s="122"/>
      <c r="M59" s="122"/>
      <c r="N59" s="123"/>
      <c r="O59" s="105">
        <f>O44-O57</f>
        <v>0</v>
      </c>
      <c r="P59" s="105"/>
      <c r="Q59" s="106"/>
      <c r="R59" s="36" t="s">
        <v>47</v>
      </c>
    </row>
    <row r="60" spans="1:8" ht="6.75" customHeight="1" thickBot="1">
      <c r="A60" s="5"/>
      <c r="H60" s="7"/>
    </row>
    <row r="61" spans="1:17" ht="13.5" thickBot="1">
      <c r="A61" s="15" t="s">
        <v>34</v>
      </c>
      <c r="B61" s="12"/>
      <c r="C61" s="12"/>
      <c r="D61" s="12"/>
      <c r="E61" s="12"/>
      <c r="F61" s="12"/>
      <c r="G61" s="12"/>
      <c r="H61" s="14"/>
      <c r="I61" s="192" t="s">
        <v>83</v>
      </c>
      <c r="J61" s="160"/>
      <c r="K61" s="160"/>
      <c r="L61" s="159" t="s">
        <v>80</v>
      </c>
      <c r="M61" s="160"/>
      <c r="N61" s="160"/>
      <c r="O61" s="159" t="s">
        <v>7</v>
      </c>
      <c r="P61" s="160"/>
      <c r="Q61" s="161"/>
    </row>
    <row r="62" spans="1:17" ht="12.75">
      <c r="A62" s="52" t="s">
        <v>81</v>
      </c>
      <c r="H62" s="7" t="s">
        <v>17</v>
      </c>
      <c r="I62" s="153"/>
      <c r="J62" s="154"/>
      <c r="K62" s="154"/>
      <c r="L62" s="195"/>
      <c r="M62" s="195"/>
      <c r="N62" s="195"/>
      <c r="O62" s="112">
        <f>I62*L62</f>
        <v>0</v>
      </c>
      <c r="P62" s="118"/>
      <c r="Q62" s="119"/>
    </row>
    <row r="63" spans="1:17" ht="12.75">
      <c r="A63" s="52" t="s">
        <v>82</v>
      </c>
      <c r="H63" s="54" t="s">
        <v>17</v>
      </c>
      <c r="I63" s="201"/>
      <c r="J63" s="202"/>
      <c r="K63" s="203"/>
      <c r="L63" s="204"/>
      <c r="M63" s="205"/>
      <c r="N63" s="206"/>
      <c r="O63" s="102">
        <f>I63*L63</f>
        <v>0</v>
      </c>
      <c r="P63" s="103"/>
      <c r="Q63" s="104"/>
    </row>
    <row r="64" spans="1:17" ht="12.75">
      <c r="A64" s="52" t="s">
        <v>78</v>
      </c>
      <c r="H64" s="7" t="s">
        <v>17</v>
      </c>
      <c r="I64" s="193"/>
      <c r="J64" s="194"/>
      <c r="K64" s="194"/>
      <c r="L64" s="191"/>
      <c r="M64" s="191"/>
      <c r="N64" s="191"/>
      <c r="O64" s="102">
        <f>I64*L64</f>
        <v>0</v>
      </c>
      <c r="P64" s="103"/>
      <c r="Q64" s="104"/>
    </row>
    <row r="65" spans="1:17" ht="12.75">
      <c r="A65" s="53" t="s">
        <v>79</v>
      </c>
      <c r="H65" s="54" t="s">
        <v>17</v>
      </c>
      <c r="I65" s="193"/>
      <c r="J65" s="194"/>
      <c r="K65" s="194"/>
      <c r="L65" s="191"/>
      <c r="M65" s="191"/>
      <c r="N65" s="191"/>
      <c r="O65" s="102">
        <f>I65*L65</f>
        <v>0</v>
      </c>
      <c r="P65" s="103"/>
      <c r="Q65" s="104"/>
    </row>
    <row r="66" spans="1:17" ht="13.5" thickBot="1">
      <c r="A66" s="37" t="s">
        <v>63</v>
      </c>
      <c r="B66" s="12"/>
      <c r="C66" s="12"/>
      <c r="D66" s="12"/>
      <c r="E66" s="12"/>
      <c r="F66" s="12"/>
      <c r="G66" s="12"/>
      <c r="H66" s="14" t="s">
        <v>17</v>
      </c>
      <c r="I66" s="193"/>
      <c r="J66" s="194"/>
      <c r="K66" s="194"/>
      <c r="L66" s="191"/>
      <c r="M66" s="191"/>
      <c r="N66" s="191"/>
      <c r="O66" s="292">
        <f>I66*L66</f>
        <v>0</v>
      </c>
      <c r="P66" s="293"/>
      <c r="Q66" s="294"/>
    </row>
    <row r="67" spans="1:18" ht="14.25" thickBot="1" thickTop="1">
      <c r="A67" s="5"/>
      <c r="H67" s="7" t="s">
        <v>20</v>
      </c>
      <c r="I67" s="183" t="s">
        <v>26</v>
      </c>
      <c r="J67" s="184"/>
      <c r="K67" s="184"/>
      <c r="L67" s="184"/>
      <c r="M67" s="184"/>
      <c r="N67" s="185"/>
      <c r="O67" s="128">
        <f>SUM(O62:Q66)</f>
        <v>0</v>
      </c>
      <c r="P67" s="129"/>
      <c r="Q67" s="130"/>
      <c r="R67" s="36" t="s">
        <v>49</v>
      </c>
    </row>
    <row r="68" spans="2:17" ht="13.5" thickBot="1">
      <c r="B68" s="5"/>
      <c r="C68" s="5"/>
      <c r="D68" s="5"/>
      <c r="E68" s="5"/>
      <c r="F68" s="5"/>
      <c r="G68" s="5"/>
      <c r="H68" s="11"/>
      <c r="I68" s="25"/>
      <c r="J68" s="25"/>
      <c r="K68" s="25"/>
      <c r="L68" s="25"/>
      <c r="M68" s="25"/>
      <c r="N68" s="25"/>
      <c r="O68" s="24"/>
      <c r="P68" s="24"/>
      <c r="Q68" s="24"/>
    </row>
    <row r="69" spans="1:17" ht="13.5" thickBot="1">
      <c r="A69" s="44" t="s">
        <v>67</v>
      </c>
      <c r="B69" s="35"/>
      <c r="C69" s="35"/>
      <c r="D69" s="35"/>
      <c r="E69" s="35"/>
      <c r="F69" s="35"/>
      <c r="G69" s="35"/>
      <c r="H69" s="41"/>
      <c r="I69" s="298"/>
      <c r="J69" s="299"/>
      <c r="K69" s="299"/>
      <c r="L69" s="299"/>
      <c r="M69" s="299"/>
      <c r="N69" s="300"/>
      <c r="O69" s="188" t="s">
        <v>7</v>
      </c>
      <c r="P69" s="189"/>
      <c r="Q69" s="190"/>
    </row>
    <row r="70" spans="1:18" ht="13.5" thickBot="1">
      <c r="A70" s="186" t="s">
        <v>68</v>
      </c>
      <c r="B70" s="187"/>
      <c r="C70" s="187"/>
      <c r="D70" s="187"/>
      <c r="E70" s="187"/>
      <c r="F70" s="187"/>
      <c r="G70" s="187"/>
      <c r="H70" s="42"/>
      <c r="I70" s="121"/>
      <c r="J70" s="122"/>
      <c r="K70" s="122"/>
      <c r="L70" s="122"/>
      <c r="M70" s="122"/>
      <c r="N70" s="123"/>
      <c r="O70" s="301"/>
      <c r="P70" s="302"/>
      <c r="Q70" s="302"/>
      <c r="R70" s="36" t="s">
        <v>54</v>
      </c>
    </row>
    <row r="71" spans="1:8" ht="6.75" customHeight="1" thickBot="1">
      <c r="A71" s="16"/>
      <c r="B71" s="5"/>
      <c r="C71" s="5"/>
      <c r="D71" s="5"/>
      <c r="E71" s="5"/>
      <c r="F71" s="5"/>
      <c r="G71" s="5"/>
      <c r="H71" s="7"/>
    </row>
    <row r="72" spans="1:17" ht="12.75">
      <c r="A72" s="26" t="s">
        <v>27</v>
      </c>
      <c r="B72" s="168"/>
      <c r="C72" s="168"/>
      <c r="D72" s="27" t="s">
        <v>28</v>
      </c>
      <c r="E72" s="166"/>
      <c r="F72" s="166"/>
      <c r="G72" s="167"/>
      <c r="H72" s="10"/>
      <c r="I72" s="169" t="s">
        <v>57</v>
      </c>
      <c r="J72" s="170"/>
      <c r="K72" s="170"/>
      <c r="L72" s="170"/>
      <c r="M72" s="170"/>
      <c r="N72" s="171"/>
      <c r="O72" s="197">
        <f>O59+O67+O70</f>
        <v>0</v>
      </c>
      <c r="P72" s="197"/>
      <c r="Q72" s="198"/>
    </row>
    <row r="73" spans="1:17" ht="13.5" thickBot="1">
      <c r="A73" s="175" t="s">
        <v>29</v>
      </c>
      <c r="B73" s="176"/>
      <c r="C73" s="176"/>
      <c r="D73" s="176"/>
      <c r="E73" s="176"/>
      <c r="F73" s="176"/>
      <c r="G73" s="177"/>
      <c r="H73" s="10"/>
      <c r="I73" s="172"/>
      <c r="J73" s="173"/>
      <c r="K73" s="173"/>
      <c r="L73" s="173"/>
      <c r="M73" s="173"/>
      <c r="N73" s="174"/>
      <c r="O73" s="199"/>
      <c r="P73" s="199"/>
      <c r="Q73" s="200"/>
    </row>
    <row r="74" spans="1:8" ht="6.75" customHeight="1" thickBot="1">
      <c r="A74" s="175"/>
      <c r="B74" s="176"/>
      <c r="C74" s="176"/>
      <c r="D74" s="176"/>
      <c r="E74" s="176"/>
      <c r="F74" s="176"/>
      <c r="G74" s="177"/>
      <c r="H74" s="3"/>
    </row>
    <row r="75" spans="1:26" ht="13.5" thickBot="1">
      <c r="A75" s="178"/>
      <c r="B75" s="179"/>
      <c r="C75" s="179"/>
      <c r="D75" s="179"/>
      <c r="E75" s="179"/>
      <c r="F75" s="179"/>
      <c r="G75" s="180"/>
      <c r="H75" s="3"/>
      <c r="I75" s="121" t="s">
        <v>55</v>
      </c>
      <c r="J75" s="181"/>
      <c r="K75" s="181"/>
      <c r="L75" s="181"/>
      <c r="M75" s="181"/>
      <c r="N75" s="182"/>
      <c r="O75" s="196">
        <f>O59+O49</f>
        <v>0</v>
      </c>
      <c r="P75" s="105"/>
      <c r="Q75" s="106"/>
      <c r="Z75" s="22"/>
    </row>
    <row r="76" ht="12.75">
      <c r="A76" t="s">
        <v>30</v>
      </c>
    </row>
    <row r="77" spans="9:17" ht="13.5" thickBot="1">
      <c r="I77" s="40" t="s">
        <v>52</v>
      </c>
      <c r="K77" s="40" t="s">
        <v>64</v>
      </c>
      <c r="M77" s="40"/>
      <c r="O77" s="281" t="s">
        <v>53</v>
      </c>
      <c r="P77" s="282"/>
      <c r="Q77" s="282" t="s">
        <v>53</v>
      </c>
    </row>
  </sheetData>
  <sheetProtection password="8351" sheet="1" selectLockedCells="1"/>
  <protectedRanges>
    <protectedRange sqref="A71:G74" name="signature"/>
    <protectedRange sqref="L39:N40" name="heures supp"/>
    <protectedRange sqref="B13:Q13 B19 B20:Q21 B24:P25" name="jours1"/>
    <protectedRange sqref="B23:P23 C19:Q19" name="jours2"/>
    <protectedRange sqref="B4:H8" name="employeur"/>
    <protectedRange sqref="K4:Q8" name="salarie"/>
    <protectedRange sqref="M2:Q3" name="dates"/>
    <protectedRange sqref="E38:G39 E70:G70 C17:D17 K15 P15:Q15 D15 P17:Q17 K17 G33 E32:E34 F32:G32 F34:G35 M15 E40 G40:G41" name="taux"/>
    <protectedRange sqref="L32:N35" name="heures"/>
    <protectedRange sqref="I61:N66 I69:N70" name="indemnites"/>
  </protectedRanges>
  <mergeCells count="145">
    <mergeCell ref="A44:H44"/>
    <mergeCell ref="A45:Q45"/>
    <mergeCell ref="I69:N69"/>
    <mergeCell ref="O70:Q70"/>
    <mergeCell ref="O65:Q65"/>
    <mergeCell ref="A50:H50"/>
    <mergeCell ref="I52:K52"/>
    <mergeCell ref="I55:K55"/>
    <mergeCell ref="I54:K54"/>
    <mergeCell ref="O77:Q77"/>
    <mergeCell ref="F28:G28"/>
    <mergeCell ref="F29:G29"/>
    <mergeCell ref="F35:G35"/>
    <mergeCell ref="I43:N43"/>
    <mergeCell ref="O43:Q43"/>
    <mergeCell ref="I65:K65"/>
    <mergeCell ref="L65:N65"/>
    <mergeCell ref="L66:N66"/>
    <mergeCell ref="O66:Q66"/>
    <mergeCell ref="L54:N54"/>
    <mergeCell ref="I57:N57"/>
    <mergeCell ref="I56:K56"/>
    <mergeCell ref="L56:N56"/>
    <mergeCell ref="A1:Q1"/>
    <mergeCell ref="I40:K40"/>
    <mergeCell ref="L40:N40"/>
    <mergeCell ref="O40:Q40"/>
    <mergeCell ref="B4:H4"/>
    <mergeCell ref="B5:H5"/>
    <mergeCell ref="B6:H6"/>
    <mergeCell ref="A38:H38"/>
    <mergeCell ref="P28:Q28"/>
    <mergeCell ref="K4:Q4"/>
    <mergeCell ref="K5:Q5"/>
    <mergeCell ref="K6:Q6"/>
    <mergeCell ref="K8:Q8"/>
    <mergeCell ref="I9:J9"/>
    <mergeCell ref="B9:H9"/>
    <mergeCell ref="I31:K31"/>
    <mergeCell ref="O41:Q41"/>
    <mergeCell ref="I4:J4"/>
    <mergeCell ref="I5:J5"/>
    <mergeCell ref="I6:J6"/>
    <mergeCell ref="O34:Q34"/>
    <mergeCell ref="M29:O29"/>
    <mergeCell ref="K7:Q7"/>
    <mergeCell ref="L31:N31"/>
    <mergeCell ref="L34:N34"/>
    <mergeCell ref="I8:J8"/>
    <mergeCell ref="B8:H8"/>
    <mergeCell ref="K9:Q9"/>
    <mergeCell ref="O32:Q32"/>
    <mergeCell ref="L32:N32"/>
    <mergeCell ref="I32:K32"/>
    <mergeCell ref="A13:Q13"/>
    <mergeCell ref="A27:E27"/>
    <mergeCell ref="P15:Q15"/>
    <mergeCell ref="D11:Q11"/>
    <mergeCell ref="O31:Q31"/>
    <mergeCell ref="L42:N42"/>
    <mergeCell ref="L38:N38"/>
    <mergeCell ref="I36:N36"/>
    <mergeCell ref="I33:K33"/>
    <mergeCell ref="L33:N33"/>
    <mergeCell ref="L41:N41"/>
    <mergeCell ref="O38:Q38"/>
    <mergeCell ref="I42:K42"/>
    <mergeCell ref="I34:K34"/>
    <mergeCell ref="C36:G36"/>
    <mergeCell ref="I38:K38"/>
    <mergeCell ref="I46:K46"/>
    <mergeCell ref="O35:Q35"/>
    <mergeCell ref="O42:Q42"/>
    <mergeCell ref="L46:N46"/>
    <mergeCell ref="I44:N44"/>
    <mergeCell ref="O36:Q36"/>
    <mergeCell ref="I41:K41"/>
    <mergeCell ref="L35:N35"/>
    <mergeCell ref="O49:Q49"/>
    <mergeCell ref="L50:N50"/>
    <mergeCell ref="L52:N52"/>
    <mergeCell ref="I47:Q47"/>
    <mergeCell ref="O75:Q75"/>
    <mergeCell ref="O72:Q73"/>
    <mergeCell ref="I64:K64"/>
    <mergeCell ref="I63:K63"/>
    <mergeCell ref="L63:N63"/>
    <mergeCell ref="O63:Q63"/>
    <mergeCell ref="O64:Q64"/>
    <mergeCell ref="I70:N70"/>
    <mergeCell ref="O69:Q69"/>
    <mergeCell ref="L64:N64"/>
    <mergeCell ref="I61:K61"/>
    <mergeCell ref="I66:K66"/>
    <mergeCell ref="L62:N62"/>
    <mergeCell ref="I58:K58"/>
    <mergeCell ref="I39:Q39"/>
    <mergeCell ref="E72:G72"/>
    <mergeCell ref="B72:C72"/>
    <mergeCell ref="I72:N73"/>
    <mergeCell ref="A73:G75"/>
    <mergeCell ref="I75:N75"/>
    <mergeCell ref="O67:Q67"/>
    <mergeCell ref="I67:N67"/>
    <mergeCell ref="A70:G70"/>
    <mergeCell ref="O44:Q44"/>
    <mergeCell ref="L48:N48"/>
    <mergeCell ref="I37:N37"/>
    <mergeCell ref="O37:Q37"/>
    <mergeCell ref="I62:K62"/>
    <mergeCell ref="B7:H7"/>
    <mergeCell ref="C37:G37"/>
    <mergeCell ref="O54:Q54"/>
    <mergeCell ref="L61:N61"/>
    <mergeCell ref="O61:Q61"/>
    <mergeCell ref="I53:K53"/>
    <mergeCell ref="L53:N53"/>
    <mergeCell ref="O46:Q46"/>
    <mergeCell ref="I48:K48"/>
    <mergeCell ref="O52:Q52"/>
    <mergeCell ref="O53:Q53"/>
    <mergeCell ref="O50:Q50"/>
    <mergeCell ref="I50:K50"/>
    <mergeCell ref="I49:K49"/>
    <mergeCell ref="L49:N49"/>
    <mergeCell ref="Q24:Q26"/>
    <mergeCell ref="O62:Q62"/>
    <mergeCell ref="L58:N58"/>
    <mergeCell ref="I59:N59"/>
    <mergeCell ref="O58:Q58"/>
    <mergeCell ref="O55:Q55"/>
    <mergeCell ref="O57:Q57"/>
    <mergeCell ref="O56:Q56"/>
    <mergeCell ref="I35:K35"/>
    <mergeCell ref="L55:N55"/>
    <mergeCell ref="A11:C11"/>
    <mergeCell ref="O48:Q48"/>
    <mergeCell ref="O59:Q59"/>
    <mergeCell ref="J2:L2"/>
    <mergeCell ref="O2:Q2"/>
    <mergeCell ref="C17:D17"/>
    <mergeCell ref="O33:Q33"/>
    <mergeCell ref="M2:N2"/>
    <mergeCell ref="A2:F2"/>
    <mergeCell ref="G2:I2"/>
  </mergeCells>
  <conditionalFormatting sqref="O66:Q66 O62:Q64 O35:Q35 I35:K35 O40:Q41 I36">
    <cfRule type="cellIs" priority="10" dxfId="1" operator="equal" stopIfTrue="1">
      <formula>0</formula>
    </cfRule>
  </conditionalFormatting>
  <conditionalFormatting sqref="L62:N62 L66:N66 L64:N64 L63 L40:N41 O36:Q36 L34:N35">
    <cfRule type="cellIs" priority="11" dxfId="0" operator="equal" stopIfTrue="1">
      <formula>0</formula>
    </cfRule>
  </conditionalFormatting>
  <conditionalFormatting sqref="O65:Q65">
    <cfRule type="cellIs" priority="8" dxfId="1" operator="equal" stopIfTrue="1">
      <formula>0</formula>
    </cfRule>
  </conditionalFormatting>
  <conditionalFormatting sqref="L65:N65">
    <cfRule type="cellIs" priority="9" dxfId="0" operator="equal" stopIfTrue="1">
      <formula>0</formula>
    </cfRule>
  </conditionalFormatting>
  <printOptions/>
  <pageMargins left="0.35433070866141736" right="0.31496062992125984" top="0.3937007874015748" bottom="0.5118110236220472" header="0.3937007874015748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</dc:creator>
  <cp:keywords/>
  <dc:description/>
  <cp:lastModifiedBy>Philippe Lemonnier</cp:lastModifiedBy>
  <cp:lastPrinted>2012-11-09T06:42:10Z</cp:lastPrinted>
  <dcterms:created xsi:type="dcterms:W3CDTF">2007-12-01T09:20:10Z</dcterms:created>
  <dcterms:modified xsi:type="dcterms:W3CDTF">2018-10-13T09:29:15Z</dcterms:modified>
  <cp:category/>
  <cp:version/>
  <cp:contentType/>
  <cp:contentStatus/>
</cp:coreProperties>
</file>